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1【都道府県】15歳以上人口" sheetId="1" r:id="rId1"/>
    <sheet name="2【都道府県】有業者の就業状況" sheetId="2" r:id="rId2"/>
    <sheet name="3【都道府県】有業者の就業希望" sheetId="3" r:id="rId3"/>
    <sheet name="4【都道府県】無業者の就業希望" sheetId="4" r:id="rId4"/>
    <sheet name="5【都道府県】就業異動" sheetId="5" r:id="rId5"/>
    <sheet name="6【都道府県】常住地移動" sheetId="6" r:id="rId6"/>
    <sheet name="7【都道府県】職業訓練・自己啓発" sheetId="7" r:id="rId7"/>
    <sheet name="8【都道府県】育児" sheetId="8" r:id="rId8"/>
    <sheet name="9【都道府県】介護" sheetId="9" r:id="rId9"/>
    <sheet name="10【都道府県】世帯分布による就業構造" sheetId="10" r:id="rId10"/>
    <sheet name="分類事項目次" sheetId="11" r:id="rId11"/>
    <sheet name="分類事項一覧" sheetId="12" r:id="rId12"/>
  </sheets>
  <definedNames>
    <definedName name="_xlnm._FilterDatabase" localSheetId="0" hidden="1">'1【都道府県】15歳以上人口'!$A$6:$AD$6</definedName>
    <definedName name="_xlnm._FilterDatabase" localSheetId="9" hidden="1">'10【都道府県】世帯分布による就業構造'!$A$6:$AK$6</definedName>
    <definedName name="_xlnm._FilterDatabase" localSheetId="1" hidden="1">'2【都道府県】有業者の就業状況'!$A$6:$AN$6</definedName>
    <definedName name="_xlnm._FilterDatabase" localSheetId="2" hidden="1">'3【都道府県】有業者の就業希望'!$A$6:$AA$6</definedName>
    <definedName name="_xlnm._FilterDatabase" localSheetId="3" hidden="1">'4【都道府県】無業者の就業希望'!$A$6:$AC$6</definedName>
    <definedName name="_xlnm._FilterDatabase" localSheetId="4" hidden="1">'5【都道府県】就業異動'!$A$6:$AL$6</definedName>
    <definedName name="_xlnm._FilterDatabase" localSheetId="5" hidden="1">'6【都道府県】常住地移動'!$A$6:$W$13</definedName>
    <definedName name="_xlnm._FilterDatabase" localSheetId="6" hidden="1">'7【都道府県】職業訓練・自己啓発'!$A$6:$AC$6</definedName>
    <definedName name="_xlnm._FilterDatabase" localSheetId="7" hidden="1">'8【都道府県】育児'!$A$6:$X$6</definedName>
    <definedName name="_xlnm._FilterDatabase" localSheetId="8" hidden="1">'9【都道府県】介護'!$A$6:$X$6</definedName>
  </definedNames>
  <calcPr fullCalcOnLoad="1"/>
</workbook>
</file>

<file path=xl/sharedStrings.xml><?xml version="1.0" encoding="utf-8"?>
<sst xmlns="http://schemas.openxmlformats.org/spreadsheetml/2006/main" count="9138" uniqueCount="4711">
  <si>
    <t>集計事項一覧：</t>
  </si>
  <si>
    <t>結果表番号</t>
  </si>
  <si>
    <t>統計情報DB番号（平成29年）</t>
  </si>
  <si>
    <t>分類事項</t>
  </si>
  <si>
    <t>地域事項</t>
  </si>
  <si>
    <t>平成29年</t>
  </si>
  <si>
    <t>[分類項目]</t>
  </si>
  <si>
    <t>[表章地域]</t>
  </si>
  <si>
    <t>表番号</t>
  </si>
  <si>
    <t>枝番号</t>
  </si>
  <si>
    <t>平成24年（前回）</t>
  </si>
  <si>
    <t>集計対象</t>
  </si>
  <si>
    <t>表章事項</t>
  </si>
  <si>
    <t>備考</t>
  </si>
  <si>
    <t>81</t>
  </si>
  <si>
    <t>1</t>
  </si>
  <si>
    <t>15歳以上人口</t>
  </si>
  <si>
    <t>74</t>
  </si>
  <si>
    <t>人口</t>
  </si>
  <si>
    <t>08101</t>
  </si>
  <si>
    <t>2</t>
  </si>
  <si>
    <t>有業者</t>
  </si>
  <si>
    <t>08102</t>
  </si>
  <si>
    <t>3</t>
  </si>
  <si>
    <t>08103</t>
  </si>
  <si>
    <t>4</t>
  </si>
  <si>
    <t>無業者</t>
  </si>
  <si>
    <t>08104</t>
  </si>
  <si>
    <t>82</t>
  </si>
  <si>
    <t/>
  </si>
  <si>
    <t>育児をしている雇用者</t>
  </si>
  <si>
    <t>75</t>
  </si>
  <si>
    <t>08200</t>
  </si>
  <si>
    <t>83</t>
  </si>
  <si>
    <t>-</t>
  </si>
  <si>
    <t>08300</t>
  </si>
  <si>
    <t>　全国</t>
  </si>
  <si>
    <t>　都道府県</t>
  </si>
  <si>
    <t>　県庁所在都市</t>
  </si>
  <si>
    <t>　人口30万以上の市</t>
  </si>
  <si>
    <t>　県内経済圏</t>
  </si>
  <si>
    <t>○</t>
  </si>
  <si>
    <t>集計事項一覧：</t>
  </si>
  <si>
    <t>84</t>
  </si>
  <si>
    <t>76</t>
  </si>
  <si>
    <t>08401</t>
  </si>
  <si>
    <t>08402</t>
  </si>
  <si>
    <t>08403</t>
  </si>
  <si>
    <t>08404</t>
  </si>
  <si>
    <t>85</t>
  </si>
  <si>
    <t>介護をしている雇用者</t>
  </si>
  <si>
    <t>77</t>
  </si>
  <si>
    <t>08500</t>
  </si>
  <si>
    <t>86</t>
  </si>
  <si>
    <t>08600</t>
  </si>
  <si>
    <t>87</t>
  </si>
  <si>
    <t>全世帯</t>
  </si>
  <si>
    <t>78</t>
  </si>
  <si>
    <t>世帯数</t>
  </si>
  <si>
    <t>08701</t>
  </si>
  <si>
    <t>世帯数,平均世帯人員,平均親族世帯人員,平均有業親族世帯人員</t>
  </si>
  <si>
    <t>08702</t>
  </si>
  <si>
    <t>88</t>
  </si>
  <si>
    <t>79</t>
  </si>
  <si>
    <t>08800</t>
  </si>
  <si>
    <t>7A</t>
  </si>
  <si>
    <t>89</t>
  </si>
  <si>
    <t>80</t>
  </si>
  <si>
    <t>08900</t>
  </si>
  <si>
    <t>90</t>
  </si>
  <si>
    <t>一般世帯</t>
  </si>
  <si>
    <t>09000</t>
  </si>
  <si>
    <t>5A</t>
  </si>
  <si>
    <t>91</t>
  </si>
  <si>
    <t>「夫婦のみの世帯」，「夫婦と親から成る世帯」，「夫婦と子供から成る世帯」，「夫婦，子供と親から成る世帯」</t>
  </si>
  <si>
    <t>09100</t>
  </si>
  <si>
    <t>92</t>
  </si>
  <si>
    <t>「夫婦のみの世帯」，「夫婦と親から成る世帯」，「夫婦と子供から成る世帯」，「夫婦，子供と親から成る世帯」のうち妻が有業の世帯</t>
  </si>
  <si>
    <t>09200</t>
  </si>
  <si>
    <t>9C</t>
  </si>
  <si>
    <t>93</t>
  </si>
  <si>
    <t>「夫婦のみの世帯」，「夫婦と親から成る世帯」，「夫婦と子供から成る世帯」，「夫婦，子供と親から成る世帯」のうち夫が前職のある無業者の世帯</t>
  </si>
  <si>
    <t>09300</t>
  </si>
  <si>
    <t>94</t>
  </si>
  <si>
    <t>「夫婦と子供から成る世帯」，「夫婦，子供と親から成る世帯」のうち６歳未満の子供のいる世帯</t>
  </si>
  <si>
    <t>09400</t>
  </si>
  <si>
    <t>95</t>
  </si>
  <si>
    <t>09500</t>
  </si>
  <si>
    <t>96</t>
  </si>
  <si>
    <t>09600</t>
  </si>
  <si>
    <t>97</t>
  </si>
  <si>
    <t>09700</t>
  </si>
  <si>
    <t>【都道府県】　1　15歳以上人口に関する集計事項</t>
  </si>
  <si>
    <t>00101</t>
  </si>
  <si>
    <t>00102</t>
  </si>
  <si>
    <t>00103</t>
  </si>
  <si>
    <t>人口,平均年齢</t>
  </si>
  <si>
    <t>00104</t>
  </si>
  <si>
    <t>5</t>
  </si>
  <si>
    <t>00105</t>
  </si>
  <si>
    <t>6</t>
  </si>
  <si>
    <t>00106</t>
  </si>
  <si>
    <t>00200</t>
  </si>
  <si>
    <t>00300</t>
  </si>
  <si>
    <t>00400</t>
  </si>
  <si>
    <t>00501</t>
  </si>
  <si>
    <t>00502</t>
  </si>
  <si>
    <t>00503</t>
  </si>
  <si>
    <t>00504</t>
  </si>
  <si>
    <t>15歳以上人口（卒業者）</t>
  </si>
  <si>
    <t>00601</t>
  </si>
  <si>
    <t>有業者（卒業者）</t>
  </si>
  <si>
    <t>00602</t>
  </si>
  <si>
    <t>無業者（卒業者）</t>
  </si>
  <si>
    <t>00603</t>
  </si>
  <si>
    <t>7</t>
  </si>
  <si>
    <t>00701</t>
  </si>
  <si>
    <t>2A</t>
  </si>
  <si>
    <t>00702</t>
  </si>
  <si>
    <t>集計事項一覧：</t>
  </si>
  <si>
    <t>【都道府県】　2　有業者の就業状況に関する集計事項</t>
  </si>
  <si>
    <t>8</t>
  </si>
  <si>
    <t>00801</t>
  </si>
  <si>
    <t>雇用者（会社などの役員を除く）</t>
  </si>
  <si>
    <t>00802</t>
  </si>
  <si>
    <t>雇用者（会社などの役員を除く）（雇用契約期間の定めがある）</t>
  </si>
  <si>
    <t>00803</t>
  </si>
  <si>
    <t>9</t>
  </si>
  <si>
    <t>00900</t>
  </si>
  <si>
    <t>9A</t>
  </si>
  <si>
    <t>10</t>
  </si>
  <si>
    <t>01001</t>
  </si>
  <si>
    <t>01002</t>
  </si>
  <si>
    <t>11</t>
  </si>
  <si>
    <t>01101</t>
  </si>
  <si>
    <t>01102</t>
  </si>
  <si>
    <t>12</t>
  </si>
  <si>
    <t>01200</t>
  </si>
  <si>
    <t>13</t>
  </si>
  <si>
    <t>01300</t>
  </si>
  <si>
    <t>14</t>
  </si>
  <si>
    <t>01400</t>
  </si>
  <si>
    <t>15</t>
  </si>
  <si>
    <t>01500</t>
  </si>
  <si>
    <t>16</t>
  </si>
  <si>
    <t>01600</t>
  </si>
  <si>
    <t>17</t>
  </si>
  <si>
    <t>01700</t>
  </si>
  <si>
    <t>18</t>
  </si>
  <si>
    <t>01800</t>
  </si>
  <si>
    <t>19</t>
  </si>
  <si>
    <t>01900</t>
  </si>
  <si>
    <t>20</t>
  </si>
  <si>
    <t>02000</t>
  </si>
  <si>
    <t>21</t>
  </si>
  <si>
    <t>02100</t>
  </si>
  <si>
    <t>22</t>
  </si>
  <si>
    <t>02201</t>
  </si>
  <si>
    <t>人口,平均継続就業期間</t>
  </si>
  <si>
    <t>02202</t>
  </si>
  <si>
    <t>02203</t>
  </si>
  <si>
    <t>02204</t>
  </si>
  <si>
    <t>02205</t>
  </si>
  <si>
    <t>02206</t>
  </si>
  <si>
    <t>23</t>
  </si>
  <si>
    <t>02300</t>
  </si>
  <si>
    <t>18A</t>
  </si>
  <si>
    <t>24</t>
  </si>
  <si>
    <t>02400</t>
  </si>
  <si>
    <t>25</t>
  </si>
  <si>
    <t>02500</t>
  </si>
  <si>
    <t>副業がある者</t>
  </si>
  <si>
    <t>26</t>
  </si>
  <si>
    <t>02600</t>
  </si>
  <si>
    <t>10A</t>
  </si>
  <si>
    <t>27</t>
  </si>
  <si>
    <t>02700</t>
  </si>
  <si>
    <t>非正規の職員・従業員</t>
  </si>
  <si>
    <t>02800</t>
  </si>
  <si>
    <t>02900</t>
  </si>
  <si>
    <t>03000</t>
  </si>
  <si>
    <t>03100</t>
  </si>
  <si>
    <t>03200</t>
  </si>
  <si>
    <t>集計事項一覧：</t>
  </si>
  <si>
    <t>【都道府県】　3　有業者の就業希望に関する集計事項</t>
  </si>
  <si>
    <t>33</t>
  </si>
  <si>
    <t>28</t>
  </si>
  <si>
    <t>03300</t>
  </si>
  <si>
    <t>34</t>
  </si>
  <si>
    <t>29</t>
  </si>
  <si>
    <t>03400</t>
  </si>
  <si>
    <t>35</t>
  </si>
  <si>
    <t>30</t>
  </si>
  <si>
    <t>03500</t>
  </si>
  <si>
    <t>36</t>
  </si>
  <si>
    <t>31</t>
  </si>
  <si>
    <t>03600</t>
  </si>
  <si>
    <t>37</t>
  </si>
  <si>
    <t>32</t>
  </si>
  <si>
    <t>03700</t>
  </si>
  <si>
    <t>38</t>
  </si>
  <si>
    <t>継続就業希望者</t>
  </si>
  <si>
    <t>03800</t>
  </si>
  <si>
    <t>39</t>
  </si>
  <si>
    <t>追加就業希望者</t>
  </si>
  <si>
    <t>03900</t>
  </si>
  <si>
    <t>40</t>
  </si>
  <si>
    <t>転職希望者</t>
  </si>
  <si>
    <t>04000</t>
  </si>
  <si>
    <t>41</t>
  </si>
  <si>
    <t>04100</t>
  </si>
  <si>
    <t>42</t>
  </si>
  <si>
    <t>就業希望者</t>
  </si>
  <si>
    <t>04201</t>
  </si>
  <si>
    <t>04202</t>
  </si>
  <si>
    <t>04203</t>
  </si>
  <si>
    <t>43</t>
  </si>
  <si>
    <t>就業希望者（求職者）</t>
  </si>
  <si>
    <t>04300</t>
  </si>
  <si>
    <t>44</t>
  </si>
  <si>
    <t>就業希望者（前職のある求職者）</t>
  </si>
  <si>
    <t>04400</t>
  </si>
  <si>
    <t>45</t>
  </si>
  <si>
    <t>04500</t>
  </si>
  <si>
    <t>46</t>
  </si>
  <si>
    <t>就業希望者（非求職者）</t>
  </si>
  <si>
    <t>04600</t>
  </si>
  <si>
    <t>47</t>
  </si>
  <si>
    <t>非就業希望者</t>
  </si>
  <si>
    <t>04700</t>
  </si>
  <si>
    <t>48</t>
  </si>
  <si>
    <t>04800</t>
  </si>
  <si>
    <t>集計事項一覧：</t>
  </si>
  <si>
    <t>49</t>
  </si>
  <si>
    <t>15歳以上人口（昭和63年以降に初職に就いた者）</t>
  </si>
  <si>
    <t>04900</t>
  </si>
  <si>
    <t>12A</t>
  </si>
  <si>
    <t>50</t>
  </si>
  <si>
    <t>有業者（昭和63年以降に初職に就いた者）</t>
  </si>
  <si>
    <t>05000</t>
  </si>
  <si>
    <t>8A</t>
  </si>
  <si>
    <t>51</t>
  </si>
  <si>
    <t>転職就業者及び離職非就業者</t>
  </si>
  <si>
    <t>05100</t>
  </si>
  <si>
    <t>52</t>
  </si>
  <si>
    <t>05200</t>
  </si>
  <si>
    <t>53</t>
  </si>
  <si>
    <t>05300</t>
  </si>
  <si>
    <t>54</t>
  </si>
  <si>
    <t>転職就業者（平成24年10月以降に前職を辞めた者）</t>
  </si>
  <si>
    <t>05400</t>
  </si>
  <si>
    <t>55</t>
  </si>
  <si>
    <t>05500</t>
  </si>
  <si>
    <t>56</t>
  </si>
  <si>
    <t>05600</t>
  </si>
  <si>
    <t>57</t>
  </si>
  <si>
    <t>転職就業者及び離職非就業者（平成28年10月以降に前職を辞めた者）</t>
  </si>
  <si>
    <t>05700</t>
  </si>
  <si>
    <t>58</t>
  </si>
  <si>
    <t>転職就業者及び離職非就業者（平成24年10月以降に前職を辞めた者）</t>
  </si>
  <si>
    <t>05800</t>
  </si>
  <si>
    <t>59</t>
  </si>
  <si>
    <t>転職就業者及び離職非就業者（平成24年10月以降に前職を辞めた者のうち，離職理由が次の者「事業不振や先行き不安のため」，「収入が少なかったため」，「労働条件が悪かったため」，「自分に向かない仕事だった」，「一時的についた仕事だから」）</t>
  </si>
  <si>
    <t>05900</t>
  </si>
  <si>
    <t>60</t>
  </si>
  <si>
    <t>離職非就業者（求職者）</t>
  </si>
  <si>
    <t>06000</t>
  </si>
  <si>
    <t>06100</t>
  </si>
  <si>
    <t>06200</t>
  </si>
  <si>
    <t>離職非就業者（平成24年10月以降に前職を辞めた求職者）</t>
  </si>
  <si>
    <t>06300</t>
  </si>
  <si>
    <t>06400</t>
  </si>
  <si>
    <t>06500</t>
  </si>
  <si>
    <t>転職就業者（平成24年10月以降に前職を辞めた前職が雇用者（会社などの役員を除く）の者）</t>
  </si>
  <si>
    <t>06600</t>
  </si>
  <si>
    <t>67</t>
  </si>
  <si>
    <t>06701</t>
  </si>
  <si>
    <t>15歳以上人口（過去１年以内の転居者）</t>
  </si>
  <si>
    <t>06702</t>
  </si>
  <si>
    <t>15歳以上人口（他の都道府県への転出者）</t>
  </si>
  <si>
    <t>06703</t>
  </si>
  <si>
    <t>68</t>
  </si>
  <si>
    <t>転居者</t>
  </si>
  <si>
    <t>61</t>
  </si>
  <si>
    <t>06800</t>
  </si>
  <si>
    <t>69</t>
  </si>
  <si>
    <t>62</t>
  </si>
  <si>
    <t>06901</t>
  </si>
  <si>
    <t>転居者（他の都道府県への転出者）</t>
  </si>
  <si>
    <t>06902</t>
  </si>
  <si>
    <t>70</t>
  </si>
  <si>
    <t>転居者（平成24年10月以降に転居した者）</t>
  </si>
  <si>
    <t>63</t>
  </si>
  <si>
    <t>07000</t>
  </si>
  <si>
    <t>6A</t>
  </si>
  <si>
    <t>71</t>
  </si>
  <si>
    <t>64</t>
  </si>
  <si>
    <t>07100</t>
  </si>
  <si>
    <t>72</t>
  </si>
  <si>
    <t>65</t>
  </si>
  <si>
    <t>07200</t>
  </si>
  <si>
    <t>73</t>
  </si>
  <si>
    <t>66</t>
  </si>
  <si>
    <t>07300</t>
  </si>
  <si>
    <t>07400</t>
  </si>
  <si>
    <t>07500</t>
  </si>
  <si>
    <t>07600</t>
  </si>
  <si>
    <t>07700</t>
  </si>
  <si>
    <t>就業希望者（非求職者）（無業者）</t>
  </si>
  <si>
    <t>07800</t>
  </si>
  <si>
    <t>就業希望者（無業者）</t>
  </si>
  <si>
    <t>07900</t>
  </si>
  <si>
    <t>就業希望者（昭和63年以降に前職を辞めた無業者）</t>
  </si>
  <si>
    <t>08000</t>
  </si>
  <si>
    <t>平成29年就業構造基本調査　分類一覧</t>
  </si>
  <si>
    <t>※【】内は，e-Statの「データベース機能」で表示される分類事項名称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</si>
  <si>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</si>
  <si>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</si>
  <si>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</si>
  <si>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</si>
  <si>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</si>
  <si>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</si>
  <si>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</si>
  <si>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</si>
  <si>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</si>
  <si>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</si>
  <si>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</si>
  <si>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</si>
  <si>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</si>
  <si>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</si>
  <si>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</si>
  <si>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</si>
  <si>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</si>
  <si>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</si>
  <si>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</si>
  <si>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</si>
  <si>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</si>
  <si>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</si>
  <si>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</si>
  <si>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</si>
  <si>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</si>
  <si>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</si>
  <si>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</si>
  <si>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</si>
  <si>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</si>
  <si>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</si>
  <si>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</si>
  <si>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</si>
  <si>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</si>
  <si>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</si>
  <si>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</si>
  <si>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</si>
  <si>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</si>
  <si>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</si>
  <si>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</si>
  <si>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</si>
  <si>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</si>
  <si>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</si>
  <si>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</si>
  <si>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</si>
  <si>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</si>
  <si>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</si>
  <si>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</si>
  <si>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</si>
  <si>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</si>
  <si>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</si>
  <si>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</si>
  <si>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</si>
  <si>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</si>
  <si>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</si>
  <si>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</si>
  <si>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</si>
  <si>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</si>
  <si>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</si>
  <si>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</si>
  <si>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</si>
  <si>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</si>
  <si>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</si>
  <si>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</si>
  <si>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</si>
  <si>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</si>
  <si>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</si>
  <si>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</si>
  <si>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</si>
  <si>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</si>
  <si>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</si>
  <si>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</si>
  <si>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</si>
  <si>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</si>
  <si>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</si>
  <si>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</si>
  <si>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</si>
  <si>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</si>
  <si>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</si>
  <si>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</si>
  <si>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</si>
  <si>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</si>
  <si>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</si>
  <si>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</si>
  <si>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</si>
  <si>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</si>
  <si>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</si>
  <si>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</si>
  <si>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</si>
  <si>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</si>
  <si>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</si>
  <si>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</si>
  <si>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</si>
  <si>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</si>
  <si>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</si>
  <si>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</si>
  <si>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</si>
  <si>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</si>
  <si>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</si>
  <si>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</si>
  <si>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</si>
  <si>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</si>
  <si>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</si>
  <si>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</si>
  <si>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</si>
  <si>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</si>
  <si>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</si>
  <si>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</si>
  <si>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</si>
  <si>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</si>
  <si>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</si>
  <si>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</si>
  <si>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</si>
  <si>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</si>
  <si>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</si>
  <si>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</si>
  <si>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</si>
  <si>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</si>
  <si>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</si>
  <si>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</si>
  <si>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</si>
  <si>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</si>
  <si>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</si>
  <si>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</si>
  <si>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</si>
  <si>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</si>
  <si>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</si>
  <si>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</si>
  <si>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</si>
  <si>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</si>
  <si>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</si>
  <si>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</si>
  <si>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</si>
  <si>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</si>
  <si>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</si>
  <si>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</si>
  <si>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</si>
  <si>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</si>
  <si>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</si>
  <si>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</si>
  <si>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</si>
  <si>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</si>
  <si>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</si>
  <si>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</si>
  <si>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</si>
  <si>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</si>
  <si>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</si>
  <si>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</si>
  <si>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</si>
  <si>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</si>
  <si>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</si>
  <si>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</si>
  <si>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</si>
  <si>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</si>
  <si>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</si>
  <si>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</si>
  <si>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</si>
  <si>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</si>
  <si>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</si>
  <si>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</si>
  <si>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</si>
  <si>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</si>
  <si>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</si>
  <si>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</si>
  <si>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</si>
  <si>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</si>
  <si>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</si>
  <si>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</si>
  <si>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</si>
  <si>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</si>
  <si>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</si>
  <si>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</si>
  <si>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</si>
  <si>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</si>
  <si>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</si>
  <si>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</si>
  <si>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</si>
  <si>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</si>
  <si>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</si>
  <si>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</si>
  <si>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</si>
  <si>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</si>
  <si>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</si>
  <si>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</si>
  <si>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</si>
  <si>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</si>
  <si>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</si>
  <si>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</si>
  <si>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</si>
  <si>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</si>
  <si>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</si>
  <si>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</si>
  <si>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</si>
  <si>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</si>
  <si>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</si>
  <si>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</si>
  <si>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</si>
  <si>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300.</t>
  </si>
  <si>
    <t>平成29年就業構造基本調査　分類事項一覧</t>
  </si>
  <si>
    <t>（1）　男女　【男女】</t>
  </si>
  <si>
    <t>（3区分）</t>
  </si>
  <si>
    <t>（2区分）</t>
  </si>
  <si>
    <t>0_総数</t>
  </si>
  <si>
    <t>1_男</t>
  </si>
  <si>
    <t>1_うち女</t>
  </si>
  <si>
    <t>2_女</t>
  </si>
  <si>
    <t>（2）　配偶関係　【配関】</t>
  </si>
  <si>
    <t>（4区分）</t>
  </si>
  <si>
    <t>（2A区分）</t>
  </si>
  <si>
    <t>1_未婚</t>
  </si>
  <si>
    <t>1_うち未婚</t>
  </si>
  <si>
    <t>1_うち配偶者あり</t>
  </si>
  <si>
    <t>2_配偶者あり</t>
  </si>
  <si>
    <t>3_死別・離別</t>
  </si>
  <si>
    <t>（3）　世帯主との続き柄　【続柄】</t>
  </si>
  <si>
    <t>（5区分）</t>
  </si>
  <si>
    <t>1_世帯主</t>
  </si>
  <si>
    <t>2_世帯主の配偶者</t>
  </si>
  <si>
    <t>3_その他の親族世帯員</t>
  </si>
  <si>
    <t>4_非親族世帯員</t>
  </si>
  <si>
    <t>（4）　世帯主との続き柄・配偶関係　【続柄･配関】</t>
  </si>
  <si>
    <t>1_うち世帯主</t>
  </si>
  <si>
    <t>R1_（再掲）うち未婚</t>
  </si>
  <si>
    <t>（5）　世帯主との続き柄・一般・単身世帯・配偶関係　【続柄･一般･単身･配関】</t>
  </si>
  <si>
    <t>（9区分）</t>
  </si>
  <si>
    <t>11_うち単身者</t>
  </si>
  <si>
    <t>111_未婚</t>
  </si>
  <si>
    <t>112_配偶者あり</t>
  </si>
  <si>
    <t>113_死別・離別</t>
  </si>
  <si>
    <t>（6）　年齢　【年齢】</t>
  </si>
  <si>
    <t>（31区分）</t>
  </si>
  <si>
    <t>（20区分）</t>
  </si>
  <si>
    <t>（17区分）</t>
  </si>
  <si>
    <t>（16区分）</t>
  </si>
  <si>
    <t>（16A区分）</t>
  </si>
  <si>
    <t>（14区分）</t>
  </si>
  <si>
    <t>（10区分）</t>
  </si>
  <si>
    <t>（8区分）</t>
  </si>
  <si>
    <t>（8A区分）</t>
  </si>
  <si>
    <t>（7区分）</t>
  </si>
  <si>
    <t>（7A区分）</t>
  </si>
  <si>
    <t>（7B区分）</t>
  </si>
  <si>
    <t>（6区分）</t>
  </si>
  <si>
    <t>00_総数</t>
  </si>
  <si>
    <t>01_15～19歳</t>
  </si>
  <si>
    <t>01_55歳</t>
  </si>
  <si>
    <t>1_30歳未満</t>
  </si>
  <si>
    <t>1_15～24歳</t>
  </si>
  <si>
    <t>1_60歳未満</t>
  </si>
  <si>
    <t>1_15～19歳</t>
  </si>
  <si>
    <t>1_15～34歳</t>
  </si>
  <si>
    <t>02_20～24歳</t>
  </si>
  <si>
    <t>02_56歳</t>
  </si>
  <si>
    <t>2_30～39歳</t>
  </si>
  <si>
    <t>2_25～29歳</t>
  </si>
  <si>
    <t>2_25～34歳</t>
  </si>
  <si>
    <t>2_60～64歳</t>
  </si>
  <si>
    <t>2_20～29歳</t>
  </si>
  <si>
    <t>2_35～54歳</t>
  </si>
  <si>
    <t>03_25～29歳</t>
  </si>
  <si>
    <t>03_25歳以上</t>
  </si>
  <si>
    <t>03_57歳</t>
  </si>
  <si>
    <t>3_40～44歳</t>
  </si>
  <si>
    <t>3_30～34歳</t>
  </si>
  <si>
    <t>3_35～44歳</t>
  </si>
  <si>
    <t>3_40～49歳</t>
  </si>
  <si>
    <t>3_65～69歳</t>
  </si>
  <si>
    <t>3_30～39歳</t>
  </si>
  <si>
    <t>3_55～74歳</t>
  </si>
  <si>
    <t>04_30～34歳</t>
  </si>
  <si>
    <t>04_25～29歳</t>
  </si>
  <si>
    <t>04_58歳</t>
  </si>
  <si>
    <t>4_45～49歳</t>
  </si>
  <si>
    <t>4_35～39歳</t>
  </si>
  <si>
    <t>4_45～54歳</t>
  </si>
  <si>
    <t>4_50～59歳</t>
  </si>
  <si>
    <t>4_70～74歳</t>
  </si>
  <si>
    <t>4_40～49歳</t>
  </si>
  <si>
    <t>4_75歳以上</t>
  </si>
  <si>
    <t>05_35～39歳</t>
  </si>
  <si>
    <t>05_30～34歳</t>
  </si>
  <si>
    <t>05_59歳</t>
  </si>
  <si>
    <t>5_50～54歳</t>
  </si>
  <si>
    <t>5_40～44歳</t>
  </si>
  <si>
    <t>5_55～64歳</t>
  </si>
  <si>
    <t>5_60～69歳</t>
  </si>
  <si>
    <t>5_75～79歳</t>
  </si>
  <si>
    <t>5_50歳以上</t>
  </si>
  <si>
    <t>06_40～44歳</t>
  </si>
  <si>
    <t>06_35～39歳</t>
  </si>
  <si>
    <t>06_60歳</t>
  </si>
  <si>
    <t>6_55～59歳</t>
  </si>
  <si>
    <t>6_45～49歳</t>
  </si>
  <si>
    <t>6_65～74歳</t>
  </si>
  <si>
    <t>6_65歳以上</t>
  </si>
  <si>
    <t>6_70歳以上</t>
  </si>
  <si>
    <t>6_80歳以上</t>
  </si>
  <si>
    <t>07_45～49歳</t>
  </si>
  <si>
    <t>07_40～44歳</t>
  </si>
  <si>
    <t>07_61歳</t>
  </si>
  <si>
    <t>7_60～64歳</t>
  </si>
  <si>
    <t>7_50～54歳</t>
  </si>
  <si>
    <t>7_50歳以上</t>
  </si>
  <si>
    <t>7_75歳以上</t>
  </si>
  <si>
    <t>08_50～54歳</t>
  </si>
  <si>
    <t>08_45～49歳</t>
  </si>
  <si>
    <t>08_62歳</t>
  </si>
  <si>
    <t>8_65～69歳</t>
  </si>
  <si>
    <t>8_55歳以上</t>
  </si>
  <si>
    <t>09_55～59歳</t>
  </si>
  <si>
    <t>09_50～54歳</t>
  </si>
  <si>
    <t>09_63歳</t>
  </si>
  <si>
    <t>9_70歳以上</t>
  </si>
  <si>
    <t>10_60～64歳</t>
  </si>
  <si>
    <t>10_55～59歳</t>
  </si>
  <si>
    <t>10_64歳</t>
  </si>
  <si>
    <t>11_65～69歳</t>
  </si>
  <si>
    <t>11_60～64歳</t>
  </si>
  <si>
    <t>11_65歳</t>
  </si>
  <si>
    <t>12_70～74歳</t>
  </si>
  <si>
    <t>12_65～69歳</t>
  </si>
  <si>
    <t>12_66歳</t>
  </si>
  <si>
    <t>13_75～79歳</t>
  </si>
  <si>
    <t>13_75歳以上</t>
  </si>
  <si>
    <t>13_70～74歳</t>
  </si>
  <si>
    <t>13_67歳</t>
  </si>
  <si>
    <t>14_80～84歳</t>
  </si>
  <si>
    <t>R1_（再掲）15～24歳</t>
  </si>
  <si>
    <t>14_75～79歳</t>
  </si>
  <si>
    <t>14_68歳</t>
  </si>
  <si>
    <t>15_85歳以上</t>
  </si>
  <si>
    <t>R2_（再掲）25～34歳</t>
  </si>
  <si>
    <t>15_80～84歳</t>
  </si>
  <si>
    <t>15_69歳</t>
  </si>
  <si>
    <t>R01_（再掲）55歳</t>
  </si>
  <si>
    <t>R3_（再掲）35～44歳</t>
  </si>
  <si>
    <t>16_85歳以上</t>
  </si>
  <si>
    <t>R02_（再掲）56歳</t>
  </si>
  <si>
    <t>R4_（再掲）45～54歳</t>
  </si>
  <si>
    <t>R03_（再掲）57歳</t>
  </si>
  <si>
    <t>R5_（再掲）55～64歳</t>
  </si>
  <si>
    <t>R04_（再掲）58歳</t>
  </si>
  <si>
    <t>R6_（再掲）65歳以上</t>
  </si>
  <si>
    <t>R05_（再掲）59歳</t>
  </si>
  <si>
    <t>R06_（再掲）60歳</t>
  </si>
  <si>
    <t>R07_（再掲）61歳</t>
  </si>
  <si>
    <t>R08_（再掲）62歳</t>
  </si>
  <si>
    <t>R09_（再掲）63歳</t>
  </si>
  <si>
    <t>R10_（再掲）64歳</t>
  </si>
  <si>
    <t>R11_（再掲）65歳</t>
  </si>
  <si>
    <t>R12_（再掲）66歳</t>
  </si>
  <si>
    <t>R13_（再掲）67歳</t>
  </si>
  <si>
    <t>R14_（再掲）68歳</t>
  </si>
  <si>
    <t>R15_（再掲）69歳</t>
  </si>
  <si>
    <t>（7）　年齢・教育　【年齢･教育】</t>
  </si>
  <si>
    <t>（219区分）</t>
  </si>
  <si>
    <t>（161区分）</t>
  </si>
  <si>
    <t>01_卒業者</t>
  </si>
  <si>
    <t>011_小学・中学（卒業者）</t>
  </si>
  <si>
    <t>012_高校・旧制中（卒業者）</t>
  </si>
  <si>
    <t>013_専門学校（２年未満）（卒業者）</t>
  </si>
  <si>
    <t>013_専門学校（卒業者）</t>
  </si>
  <si>
    <t>014_専門学校（２～４年未満）（卒業者）</t>
  </si>
  <si>
    <t>014_短大・高専（卒業者）</t>
  </si>
  <si>
    <t>015_専門学校（４年以上）（卒業者）</t>
  </si>
  <si>
    <t>015_大学（卒業者）</t>
  </si>
  <si>
    <t>016_短大（卒業者）</t>
  </si>
  <si>
    <t>016_大学院（卒業者）</t>
  </si>
  <si>
    <t>017_高専（卒業者）</t>
  </si>
  <si>
    <t>02_在学者</t>
  </si>
  <si>
    <t>018_大学（卒業者）</t>
  </si>
  <si>
    <t>021_小学・中学（在学者）</t>
  </si>
  <si>
    <t>019_大学院（卒業者）</t>
  </si>
  <si>
    <t>022_高校（在学者）</t>
  </si>
  <si>
    <t>023_専門学校（在学者）</t>
  </si>
  <si>
    <t>024_短大・高専（在学者）</t>
  </si>
  <si>
    <t>025_大学（在学者）</t>
  </si>
  <si>
    <t>023_専門学校（２年未満）（在学者）</t>
  </si>
  <si>
    <t>026_大学院（在学者）</t>
  </si>
  <si>
    <t>024_専門学校（２～４年未満）（在学者）</t>
  </si>
  <si>
    <t>03_15～19歳</t>
  </si>
  <si>
    <t>025_専門学校（４年以上）（在学者）</t>
  </si>
  <si>
    <t>031_卒業者（15～19歳）</t>
  </si>
  <si>
    <t>026_短大（在学者）</t>
  </si>
  <si>
    <t>0311_小学・中学（卒業者）（15～19歳）</t>
  </si>
  <si>
    <t>027_高専（在学者）</t>
  </si>
  <si>
    <t>0312_高校（卒業者）（15～19歳）</t>
  </si>
  <si>
    <t>028_大学（在学者）</t>
  </si>
  <si>
    <t>032_在学者（15～19歳）</t>
  </si>
  <si>
    <t>029_大学院（在学者）</t>
  </si>
  <si>
    <t>0321_小学・中学（在学者）（15～19歳）</t>
  </si>
  <si>
    <t>0322_高校（在学者）（15～19歳）</t>
  </si>
  <si>
    <t>0323_専門学校（在学者）（15～19歳）</t>
  </si>
  <si>
    <t>0324_短大・高専（在学者）（15～19歳）</t>
  </si>
  <si>
    <t>0325_大学（在学者）（15～19歳）</t>
  </si>
  <si>
    <t>0313_専門学校（２年未満）（卒業者）（15～19歳）</t>
  </si>
  <si>
    <t>04_20～24歳</t>
  </si>
  <si>
    <t>041_卒業者（20～24歳）</t>
  </si>
  <si>
    <t>0411_小学・中学（卒業者）（20～24歳）</t>
  </si>
  <si>
    <t>0412_高校（卒業者）（20～24歳）</t>
  </si>
  <si>
    <t>0323_専門学校（２年未満）（在学者）（15～19歳）</t>
  </si>
  <si>
    <t>0413_専門学校（卒業者）（20～24歳）</t>
  </si>
  <si>
    <t>0324_専門学校（２～４年未満）（在学者）（15～19歳）</t>
  </si>
  <si>
    <t>0414_短大・高専（卒業者）（20～24歳）</t>
  </si>
  <si>
    <t>0325_専門学校（４年以上）（在学者）（15～19歳）</t>
  </si>
  <si>
    <t>0415_大学（卒業者）（20～24歳）</t>
  </si>
  <si>
    <t>0326_短大（在学者）（15～19歳）</t>
  </si>
  <si>
    <t>0416_大学院（卒業者）（20～24歳）</t>
  </si>
  <si>
    <t>0327_高専（在学者）（15～19歳）</t>
  </si>
  <si>
    <t>042_在学者（20～24歳）</t>
  </si>
  <si>
    <t>0328_大学（在学者）（15～19歳）</t>
  </si>
  <si>
    <t>0421_高校（在学者）（20～24歳）</t>
  </si>
  <si>
    <t>0422_専門学校（在学者）（20～24歳）</t>
  </si>
  <si>
    <t>0423_短大・高専（在学者）（20～24歳）</t>
  </si>
  <si>
    <t>0424_大学（在学者）（20～24歳）</t>
  </si>
  <si>
    <t>0425_大学院（在学者）（20～24歳）</t>
  </si>
  <si>
    <t>0413_専門学校（２年未満）（卒業者）（20～24歳）</t>
  </si>
  <si>
    <t>05_25～29歳</t>
  </si>
  <si>
    <t>0414_専門学校（２～４年未満）（卒業者）（20～24歳）</t>
  </si>
  <si>
    <t>051_卒業者（25～29歳）</t>
  </si>
  <si>
    <t>0415_専門学校（４年以上）（卒業者）（20～24歳）</t>
  </si>
  <si>
    <t>0511_小学・中学（卒業者）（25～29歳）</t>
  </si>
  <si>
    <t>0416_短大（卒業者）（20～24歳）</t>
  </si>
  <si>
    <t>0512_高校（卒業者）（25～29歳）</t>
  </si>
  <si>
    <t>0417_高専（卒業者）（20～24歳）</t>
  </si>
  <si>
    <t>0513_専門学校（卒業者）（25～29歳）</t>
  </si>
  <si>
    <t>0418_大学（卒業者）（20～24歳）</t>
  </si>
  <si>
    <t>0514_短大・高専（卒業者）（25～29歳）</t>
  </si>
  <si>
    <t>0419_大学院（卒業者）（20～24歳）</t>
  </si>
  <si>
    <t>0515_大学（卒業者）（25～29歳）</t>
  </si>
  <si>
    <t>0516_大学院（卒業者）（25～29歳）</t>
  </si>
  <si>
    <t>052_在学者（25～29歳）</t>
  </si>
  <si>
    <t>0422_専門学校（２年未満）（在学者）（20～24歳）</t>
  </si>
  <si>
    <t>0521_高校（在学者）（25～29歳）</t>
  </si>
  <si>
    <t>0423_専門学校（２～４年未満）（在学者）（20～24歳）</t>
  </si>
  <si>
    <t>0522_専門学校（在学者）（25～29歳）</t>
  </si>
  <si>
    <t>0424_専門学校（４年以上）（在学者）（20～24歳）</t>
  </si>
  <si>
    <t>0523_短大・高専（在学者）（25～29歳）</t>
  </si>
  <si>
    <t>0425_短大（在学者）（20～24歳）</t>
  </si>
  <si>
    <t>0524_大学（在学者）（25～29歳）</t>
  </si>
  <si>
    <t>0426_高専（在学者）（20～24歳）</t>
  </si>
  <si>
    <t>0525_大学院（在学者）（25～29歳）</t>
  </si>
  <si>
    <t>0427_大学（在学者）（20～24歳）</t>
  </si>
  <si>
    <t>06_30～34歳</t>
  </si>
  <si>
    <t>0428_大学院（在学者）（20～24歳）</t>
  </si>
  <si>
    <t>061_卒業者（30～34歳）</t>
  </si>
  <si>
    <t>0611_小学・中学（卒業者）（30～34歳）</t>
  </si>
  <si>
    <t>0612_高校（卒業者）（30～34歳）</t>
  </si>
  <si>
    <t>0613_専門学校（卒業者）（30～34歳）</t>
  </si>
  <si>
    <t>0614_短大・高専（卒業者）（30～34歳）</t>
  </si>
  <si>
    <t>0513_専門学校（２年未満）（卒業者）（25～29歳）</t>
  </si>
  <si>
    <t>0615_大学（卒業者）（30～34歳）</t>
  </si>
  <si>
    <t>0514_専門学校（２～４年未満）（卒業者）（25～29歳）</t>
  </si>
  <si>
    <t>0616_大学院（卒業者）（30～34歳）</t>
  </si>
  <si>
    <t>0515_専門学校（４年以上）（卒業者）（25～29歳）</t>
  </si>
  <si>
    <t>062_在学者（30～34歳）</t>
  </si>
  <si>
    <t>0516_短大（卒業者）（25～29歳）</t>
  </si>
  <si>
    <t>07_35～39歳</t>
  </si>
  <si>
    <t>0517_高専（卒業者）（25～29歳）</t>
  </si>
  <si>
    <t>071_卒業者（35～39歳）</t>
  </si>
  <si>
    <t>0518_大学（卒業者）（25～29歳）</t>
  </si>
  <si>
    <t>0711_小学・中学（卒業者）（35～39歳）</t>
  </si>
  <si>
    <t>0519_大学院（卒業者）（25～29歳）</t>
  </si>
  <si>
    <t>0712_高校（卒業者）（35～39歳）</t>
  </si>
  <si>
    <t>0713_専門学校（卒業者）（35～39歳）</t>
  </si>
  <si>
    <t>0714_短大・高専（卒業者）（35～39歳）</t>
  </si>
  <si>
    <t>0522_専門学校（２年未満）（在学者）（25～29歳）</t>
  </si>
  <si>
    <t>0715_大学（卒業者）（35～39歳）</t>
  </si>
  <si>
    <t>0523_専門学校（２～４年未満）（在学者）（25～29歳）</t>
  </si>
  <si>
    <t>0716_大学院（卒業者）（35～39歳）</t>
  </si>
  <si>
    <t>0524_専門学校（４年以上）（在学者）（25～29歳）</t>
  </si>
  <si>
    <t>072_在学者（35～39歳）</t>
  </si>
  <si>
    <t>0525_短大（在学者）（25～29歳）</t>
  </si>
  <si>
    <t>08_40～44歳</t>
  </si>
  <si>
    <t>0526_高専（在学者）（25～29歳）</t>
  </si>
  <si>
    <t>081_卒業者（40～44歳）</t>
  </si>
  <si>
    <t>0527_大学（在学者）（25～29歳）</t>
  </si>
  <si>
    <t>0811_小学・中学（卒業者）（40～44歳）</t>
  </si>
  <si>
    <t>0528_大学院（在学者）（25～29歳）</t>
  </si>
  <si>
    <t>0812_高校（卒業者）（40～44歳）</t>
  </si>
  <si>
    <t>0813_専門学校（卒業者）（40～44歳）</t>
  </si>
  <si>
    <t>0814_短大・高専（卒業者）（40～44歳）</t>
  </si>
  <si>
    <t>0815_大学（卒業者）（40～44歳）</t>
  </si>
  <si>
    <t>0816_大学院（卒業者）（40～44歳）</t>
  </si>
  <si>
    <t>0613_専門学校（２年未満）（卒業者）（30～34歳）</t>
  </si>
  <si>
    <t>082_在学者（40～44歳）</t>
  </si>
  <si>
    <t>0614_専門学校（２～４年未満）（卒業者）（30～34歳）</t>
  </si>
  <si>
    <t>09_45～49歳</t>
  </si>
  <si>
    <t>0615_専門学校（４年以上）（卒業者）（30～34歳）</t>
  </si>
  <si>
    <t>091_卒業者（45～49歳）</t>
  </si>
  <si>
    <t>0616_短大（卒業者）（30～34歳）</t>
  </si>
  <si>
    <t>0911_小学・中学（卒業者）（45～49歳）</t>
  </si>
  <si>
    <t>0617_高専（卒業者）（30～34歳）</t>
  </si>
  <si>
    <t>0912_高校（卒業者）（45～49歳）</t>
  </si>
  <si>
    <t>0618_大学（卒業者）（30～34歳）</t>
  </si>
  <si>
    <t>0913_専門学校（卒業者）（45～49歳）</t>
  </si>
  <si>
    <t>0619_大学院（卒業者）（30～34歳）</t>
  </si>
  <si>
    <t>0914_短大・高専（卒業者）（45～49歳）</t>
  </si>
  <si>
    <t>0915_大学（卒業者）（45～49歳）</t>
  </si>
  <si>
    <t>0916_大学院（卒業者）（45～49歳）</t>
  </si>
  <si>
    <t>092_在学者（45～49歳）</t>
  </si>
  <si>
    <t>10_50～54歳</t>
  </si>
  <si>
    <t>101_卒業者（50～54歳）</t>
  </si>
  <si>
    <t>0713_専門学校（２年未満）（卒業者）（35～39歳）</t>
  </si>
  <si>
    <t>1011_小学・中学（卒業者）（50～54歳）</t>
  </si>
  <si>
    <t>0714_専門学校（２～４年未満）（卒業者）（35～39歳）</t>
  </si>
  <si>
    <t>1012_高校（卒業者）（50～54歳）</t>
  </si>
  <si>
    <t>0715_専門学校（４年以上）（卒業者）（35～39歳）</t>
  </si>
  <si>
    <t>1013_専門学校（卒業者）（50～54歳）</t>
  </si>
  <si>
    <t>0716_短大（卒業者）（35～39歳）</t>
  </si>
  <si>
    <t>1014_短大・高専（卒業者）（50～54歳）</t>
  </si>
  <si>
    <t>0717_高専（卒業者）（35～39歳）</t>
  </si>
  <si>
    <t>1015_大学（卒業者）（50～54歳）</t>
  </si>
  <si>
    <t>0718_大学（卒業者）（35～39歳）</t>
  </si>
  <si>
    <t>1016_大学院（卒業者）（50～54歳）</t>
  </si>
  <si>
    <t>0719_大学院（卒業者）（35～39歳）</t>
  </si>
  <si>
    <t>102_在学者（50～54歳）</t>
  </si>
  <si>
    <t>11_55～59歳</t>
  </si>
  <si>
    <t>111_卒業者（55～59歳）</t>
  </si>
  <si>
    <t>1111_小学・中学（卒業者）（55～59歳）</t>
  </si>
  <si>
    <t>1112_高校（卒業者）（55～59歳）</t>
  </si>
  <si>
    <t>1113_専門学校（卒業者）（55～59歳）</t>
  </si>
  <si>
    <t>0813_専門学校（２年未満）（卒業者）（40～44歳）</t>
  </si>
  <si>
    <t>1114_短大・高専（卒業者）（55～59歳）</t>
  </si>
  <si>
    <t>0814_専門学校（２～４年未満）（卒業者）（40～44歳）</t>
  </si>
  <si>
    <t>1115_大学（卒業者）（55～59歳）</t>
  </si>
  <si>
    <t>0815_専門学校（４年以上）（卒業者）（40～44歳）</t>
  </si>
  <si>
    <t>1116_大学院（卒業者）（55～59歳）</t>
  </si>
  <si>
    <t>0816_短大（卒業者）（40～44歳）</t>
  </si>
  <si>
    <t>112_在学者（55～59歳）</t>
  </si>
  <si>
    <t>0817_高専（卒業者）（40～44歳）</t>
  </si>
  <si>
    <t>12_60～64歳</t>
  </si>
  <si>
    <t>0818_大学（卒業者）（40～44歳）</t>
  </si>
  <si>
    <t>121_卒業者（60～64歳）</t>
  </si>
  <si>
    <t>0819_大学院（卒業者）（40～44歳）</t>
  </si>
  <si>
    <t>1211_小学・中学（卒業者）（60～64歳）</t>
  </si>
  <si>
    <t>1212_高校（卒業者）（60～64歳）</t>
  </si>
  <si>
    <t>1213_専門学校（卒業者）（60～64歳）</t>
  </si>
  <si>
    <t>1214_短大・高専（卒業者）（60～64歳）</t>
  </si>
  <si>
    <t>1215_大学（卒業者）（60～64歳）</t>
  </si>
  <si>
    <t>1216_大学院（卒業者）（60～64歳）</t>
  </si>
  <si>
    <t>0913_専門学校（２年未満）（卒業者）（45～49歳）</t>
  </si>
  <si>
    <t>122_在学者（60～64歳）</t>
  </si>
  <si>
    <t>0914_専門学校（２～４年未満）（卒業者）（45～49歳）</t>
  </si>
  <si>
    <t>13_65～69歳</t>
  </si>
  <si>
    <t>0915_専門学校（４年以上）（卒業者）（45～49歳）</t>
  </si>
  <si>
    <t>131_卒業者（65～69歳）</t>
  </si>
  <si>
    <t>0916_短大（卒業者）（45～49歳）</t>
  </si>
  <si>
    <t>1311_小学・中学（卒業者）（65～69歳）</t>
  </si>
  <si>
    <t>0917_高専（卒業者）（45～49歳）</t>
  </si>
  <si>
    <t>1312_高校（卒業者）（65～69歳）</t>
  </si>
  <si>
    <t>0918_大学（卒業者）（45～49歳）</t>
  </si>
  <si>
    <t>1313_専門学校（卒業者）（65～69歳）</t>
  </si>
  <si>
    <t>0919_大学院（卒業者）（45～49歳）</t>
  </si>
  <si>
    <t>1314_短大・高専（卒業者）（65～69歳）</t>
  </si>
  <si>
    <t>1315_大学（卒業者）（65～69歳）</t>
  </si>
  <si>
    <t>1316_大学院（卒業者）（65～69歳）</t>
  </si>
  <si>
    <t>132_在学者（65～69歳）</t>
  </si>
  <si>
    <t>14_70～74歳</t>
  </si>
  <si>
    <t>141_卒業者（70～74歳）</t>
  </si>
  <si>
    <t>1013_専門学校（２年未満）（卒業者）（50～54歳）</t>
  </si>
  <si>
    <t>1411_小学・中学（卒業者）（70～74歳）</t>
  </si>
  <si>
    <t>1014_専門学校（２～４年未満）（卒業者）（50～54歳）</t>
  </si>
  <si>
    <t>1412_高校（卒業者）（70～74歳）</t>
  </si>
  <si>
    <t>1015_専門学校（４年以上）（卒業者）（50～54歳）</t>
  </si>
  <si>
    <t>1413_専門学校（卒業者）（70～74歳）</t>
  </si>
  <si>
    <t>1016_短大（卒業者）（50～54歳）</t>
  </si>
  <si>
    <t>1414_短大・高専（卒業者）（70～74歳）</t>
  </si>
  <si>
    <t>1017_高専（卒業者）（50～54歳）</t>
  </si>
  <si>
    <t>1415_大学（卒業者）（70～74歳）</t>
  </si>
  <si>
    <t>1018_大学（卒業者）（50～54歳）</t>
  </si>
  <si>
    <t>1416_大学院（卒業者）（70～74歳）</t>
  </si>
  <si>
    <t>1019_大学院（卒業者）（50～54歳）</t>
  </si>
  <si>
    <t>142_在学者（70～74歳）</t>
  </si>
  <si>
    <t>15_75～79歳</t>
  </si>
  <si>
    <t>151_卒業者（75～79歳）</t>
  </si>
  <si>
    <t>1511_小学・中学（卒業者）（75～79歳）</t>
  </si>
  <si>
    <t>1512_高校（卒業者）（75～79歳）</t>
  </si>
  <si>
    <t>1513_専門学校（卒業者）（75～79歳）</t>
  </si>
  <si>
    <t>1113_専門学校（２年未満）（卒業者）（55～59歳）</t>
  </si>
  <si>
    <t>1514_短大・高専（卒業者）（75～79歳）</t>
  </si>
  <si>
    <t>1114_専門学校（２～４年未満）（卒業者）（55～59歳）</t>
  </si>
  <si>
    <t>1515_大学（卒業者）（75～79歳）</t>
  </si>
  <si>
    <t>1115_専門学校（４年以上）（卒業者）（55～59歳）</t>
  </si>
  <si>
    <t>1516_大学院（卒業者）（75～79歳）</t>
  </si>
  <si>
    <t>1116_短大（卒業者）（55～59歳）</t>
  </si>
  <si>
    <t>152_在学者（75～79歳）</t>
  </si>
  <si>
    <t>1117_高専（卒業者）（55～59歳）</t>
  </si>
  <si>
    <t>16_80～84歳</t>
  </si>
  <si>
    <t>1118_大学（卒業者）（55～59歳）</t>
  </si>
  <si>
    <t>161_卒業者（80～84歳）</t>
  </si>
  <si>
    <t>1119_大学院（卒業者）（55～59歳）</t>
  </si>
  <si>
    <t>1611_小学・中学（卒業者）（80～84歳）</t>
  </si>
  <si>
    <t>1612_高校（卒業者）（80～84歳）</t>
  </si>
  <si>
    <t>1613_専門学校（卒業者）（80～84歳）</t>
  </si>
  <si>
    <t>1614_短大・高専（卒業者）（80～84歳）</t>
  </si>
  <si>
    <t>1615_大学（卒業者）（80～84歳）</t>
  </si>
  <si>
    <t>1616_大学院（卒業者）（80～84歳）</t>
  </si>
  <si>
    <t>1213_専門学校（２年未満）（卒業者）（60～64歳）</t>
  </si>
  <si>
    <t>162_在学者（80～84歳）</t>
  </si>
  <si>
    <t>1214_専門学校（２～４年未満）（卒業者）（60～64歳）</t>
  </si>
  <si>
    <t>17_85歳以上</t>
  </si>
  <si>
    <t>1215_専門学校（４年以上）（卒業者）（60～64歳）</t>
  </si>
  <si>
    <t>171_卒業者（85歳以上）</t>
  </si>
  <si>
    <t>1216_短大（卒業者）（60～64歳）</t>
  </si>
  <si>
    <t>1711_小学・中学（卒業者）（85歳以上）</t>
  </si>
  <si>
    <t>1217_高専（卒業者）（60～64歳）</t>
  </si>
  <si>
    <t>1712_高校・旧制中（卒業者）（85歳以上）</t>
  </si>
  <si>
    <t>1218_大学（卒業者）（60～64歳）</t>
  </si>
  <si>
    <t>1713_専門学校（卒業者）（85歳以上）</t>
  </si>
  <si>
    <t>1219_大学院（卒業者）（60～64歳）</t>
  </si>
  <si>
    <t>1714_短大・高専（卒業者）（85歳以上）</t>
  </si>
  <si>
    <t>1715_大学（卒業者）（85歳以上）</t>
  </si>
  <si>
    <t>1716_大学院（卒業者）（85歳以上）</t>
  </si>
  <si>
    <t>172_在学者（85歳以上）</t>
  </si>
  <si>
    <t>1313_専門学校（２年未満）（卒業者）（65～69歳）</t>
  </si>
  <si>
    <t>1314_専門学校（２～４年未満）（卒業者）（65～69歳）</t>
  </si>
  <si>
    <t>1315_専門学校（４年以上）（卒業者）（65～69歳）</t>
  </si>
  <si>
    <t>1316_短大（卒業者）（65～69歳）</t>
  </si>
  <si>
    <t>1317_高専（卒業者）（65～69歳）</t>
  </si>
  <si>
    <t>1318_大学（卒業者）（65～69歳）</t>
  </si>
  <si>
    <t>1319_大学院（卒業者）（65～69歳）</t>
  </si>
  <si>
    <t>1413_専門学校（２年未満）（卒業者）（70～74歳）</t>
  </si>
  <si>
    <t>1414_専門学校（２～４年未満）（卒業者）（70～74歳）</t>
  </si>
  <si>
    <t>1415_専門学校（４年以上）（卒業者）（70～74歳）</t>
  </si>
  <si>
    <t>1416_短大（卒業者）（70～74歳）</t>
  </si>
  <si>
    <t>1417_高専（卒業者）（70～74歳）</t>
  </si>
  <si>
    <t>1418_大学（卒業者）（70～74歳）</t>
  </si>
  <si>
    <t>1419_大学院（卒業者）（70～74歳）</t>
  </si>
  <si>
    <t>1513_専門学校（２年未満）（卒業者）（75～79歳）</t>
  </si>
  <si>
    <t>1514_専門学校（２～４年未満）（卒業者）（75～79歳）</t>
  </si>
  <si>
    <t>1515_専門学校（４年以上）（卒業者）（75～79歳）</t>
  </si>
  <si>
    <t>1516_短大（卒業者）（75～79歳）</t>
  </si>
  <si>
    <t>1517_高専（卒業者）（75～79歳）</t>
  </si>
  <si>
    <t>1518_大学（卒業者）（75～79歳）</t>
  </si>
  <si>
    <t>1519_大学院（卒業者）（75～79歳）</t>
  </si>
  <si>
    <t>1613_専門学校（２年未満）（卒業者）（80～84歳）</t>
  </si>
  <si>
    <t>1614_専門学校（２～４年未満）（卒業者）（80～84歳）</t>
  </si>
  <si>
    <t>1615_専門学校（４年以上）（卒業者）（80～84歳）</t>
  </si>
  <si>
    <t>1616_短大（卒業者）（80～84歳）</t>
  </si>
  <si>
    <t>1617_高専（卒業者）（80～84歳）</t>
  </si>
  <si>
    <t>1618_大学（卒業者）（80～84歳）</t>
  </si>
  <si>
    <t>1619_大学院（卒業者）（80～84歳）</t>
  </si>
  <si>
    <t>1713_専門学校（２年未満）（卒業者）（85歳以上）</t>
  </si>
  <si>
    <t>1714_専門学校（２～４年未満）（卒業者）（85歳以上）</t>
  </si>
  <si>
    <t>1715_専門学校（４年以上）（卒業者）（85歳以上）</t>
  </si>
  <si>
    <t>1716_短大（卒業者）（85歳以上）</t>
  </si>
  <si>
    <t>1717_高専（卒業者）（85歳以上）</t>
  </si>
  <si>
    <t>1718_大学（卒業者）（85歳以上）</t>
  </si>
  <si>
    <t>1719_大学院（卒業者）（85歳以上）</t>
  </si>
  <si>
    <t>（8）　教育　【教育】</t>
  </si>
  <si>
    <t>（21区分）</t>
  </si>
  <si>
    <t>（12区分）</t>
  </si>
  <si>
    <t>（11区分）</t>
  </si>
  <si>
    <t>1_卒業者</t>
  </si>
  <si>
    <t>1_うち卒業者</t>
  </si>
  <si>
    <t>1_小学・中学</t>
  </si>
  <si>
    <t>1_うち在学者</t>
  </si>
  <si>
    <t>11_小学・中学（卒業者）</t>
  </si>
  <si>
    <t>11_小学・中学</t>
  </si>
  <si>
    <t>2_高校・旧制中</t>
  </si>
  <si>
    <t>12_高校・旧制中（卒業者）</t>
  </si>
  <si>
    <t>12_高校・旧制中</t>
  </si>
  <si>
    <t>3_専門学校（２年未満）</t>
  </si>
  <si>
    <t>13_専門学校（２年未満）（卒業者）</t>
  </si>
  <si>
    <t>13_専門学校（２年未満）</t>
  </si>
  <si>
    <t>4_専門学校（２～４年未満）</t>
  </si>
  <si>
    <t>14_専門学校（２～４年未満）（卒業者）</t>
  </si>
  <si>
    <t>14_専門学校（２～４年未満）</t>
  </si>
  <si>
    <t>5_専門学校（４年以上）</t>
  </si>
  <si>
    <t>15_専門学校（４年以上）（卒業者）</t>
  </si>
  <si>
    <t>15_専門学校（４年以上）</t>
  </si>
  <si>
    <t>6_短大</t>
  </si>
  <si>
    <t>16_短大（卒業者）</t>
  </si>
  <si>
    <t>16_短大</t>
  </si>
  <si>
    <t>7_高専</t>
  </si>
  <si>
    <t>17_高専（卒業者）</t>
  </si>
  <si>
    <t>17_高専</t>
  </si>
  <si>
    <t>8_大学</t>
  </si>
  <si>
    <t>18_大学（卒業者）</t>
  </si>
  <si>
    <t>18_大学</t>
  </si>
  <si>
    <t>9_大学院</t>
  </si>
  <si>
    <t>19_大学院（卒業者）</t>
  </si>
  <si>
    <t>19_大学院</t>
  </si>
  <si>
    <t>2_在学者</t>
  </si>
  <si>
    <t>21_小学・中学（在学者）</t>
  </si>
  <si>
    <t>22_高校（在学者）</t>
  </si>
  <si>
    <t>23_専門学校（２年未満）（在学者）</t>
  </si>
  <si>
    <t>24_専門学校（２～４年未満）（在学者）</t>
  </si>
  <si>
    <t>25_専門学校（４年以上）（在学者）</t>
  </si>
  <si>
    <t>26_短大（在学者）</t>
  </si>
  <si>
    <t>27_高専（在学者）</t>
  </si>
  <si>
    <t>28_大学（在学者）</t>
  </si>
  <si>
    <t>29_大学院（在学者）</t>
  </si>
  <si>
    <t>（9）　卒業時期　【卒業時期】</t>
  </si>
  <si>
    <t>01_平成29年</t>
  </si>
  <si>
    <t>1_平成25年以降</t>
  </si>
  <si>
    <t>02_平成28年</t>
  </si>
  <si>
    <t>2_平成20年～24年</t>
  </si>
  <si>
    <t>03_平成27年</t>
  </si>
  <si>
    <t>3_平成15年～19年</t>
  </si>
  <si>
    <t>04_平成26年</t>
  </si>
  <si>
    <t>4_平成10年～14年</t>
  </si>
  <si>
    <t>05_平成25年</t>
  </si>
  <si>
    <t>5_平成５年～９年</t>
  </si>
  <si>
    <t>06_平成24年</t>
  </si>
  <si>
    <t>6_昭和63年～平成４年</t>
  </si>
  <si>
    <t>07_平成23年</t>
  </si>
  <si>
    <t>7_昭和62年以前</t>
  </si>
  <si>
    <t>08_平成22年</t>
  </si>
  <si>
    <t>09_平成21年</t>
  </si>
  <si>
    <t>10_平成20年</t>
  </si>
  <si>
    <t>11_平成19年</t>
  </si>
  <si>
    <t>12_平成18年</t>
  </si>
  <si>
    <t>13_平成17年</t>
  </si>
  <si>
    <t>14_平成16年</t>
  </si>
  <si>
    <t>15_平成15年</t>
  </si>
  <si>
    <t>16_平成14年</t>
  </si>
  <si>
    <t>17_平成13年</t>
  </si>
  <si>
    <t>18_平成12年</t>
  </si>
  <si>
    <t>19_平成11年</t>
  </si>
  <si>
    <t>20_平成10年</t>
  </si>
  <si>
    <t>21_平成９年</t>
  </si>
  <si>
    <t>22_平成８年</t>
  </si>
  <si>
    <t>23_平成７年</t>
  </si>
  <si>
    <t>24_平成６年</t>
  </si>
  <si>
    <t>25_平成５年</t>
  </si>
  <si>
    <t>26_平成４年</t>
  </si>
  <si>
    <t>27_平成３年</t>
  </si>
  <si>
    <t>28_平成２年</t>
  </si>
  <si>
    <t>29_平成元年</t>
  </si>
  <si>
    <t>30_昭和63年</t>
  </si>
  <si>
    <t>（10）　卒業から初職就業時までの期間　【卒業から初職就業時までの期間】</t>
  </si>
  <si>
    <t>1_１年未満</t>
  </si>
  <si>
    <t>2_１年以上３年未満</t>
  </si>
  <si>
    <t>3_３年以上５年未満</t>
  </si>
  <si>
    <t>4_５年以上10年未満</t>
  </si>
  <si>
    <t>5_10年以上</t>
  </si>
  <si>
    <t>（11）　就業状態・仕事の主従　【就状･仕主従】</t>
  </si>
  <si>
    <t>（3A区分）</t>
  </si>
  <si>
    <t>（1区分）</t>
  </si>
  <si>
    <t>1_有業者</t>
  </si>
  <si>
    <t>1_仕事が主な者</t>
  </si>
  <si>
    <t>1_家事をしている者</t>
  </si>
  <si>
    <t>1_有業者（転職就業者）</t>
  </si>
  <si>
    <t>1_うち有業者</t>
  </si>
  <si>
    <t>11_仕事が主な者</t>
  </si>
  <si>
    <t>2_仕事は従な者</t>
  </si>
  <si>
    <t>2_通学している者</t>
  </si>
  <si>
    <t>2_無業者</t>
  </si>
  <si>
    <t>2_無業者（離職非就業者）</t>
  </si>
  <si>
    <t>12_仕事は従な者</t>
  </si>
  <si>
    <t>21_家事が主な者</t>
  </si>
  <si>
    <t>3_その他</t>
  </si>
  <si>
    <t>121_家事が主な者</t>
  </si>
  <si>
    <t>22_通学が主な者</t>
  </si>
  <si>
    <t>122_通学が主な者</t>
  </si>
  <si>
    <t>23_家事・通学以外が主な者</t>
  </si>
  <si>
    <t>123_家事・通学以外が主な者</t>
  </si>
  <si>
    <t>21_家事をしている者</t>
  </si>
  <si>
    <t>22_通学している者</t>
  </si>
  <si>
    <t>23_その他</t>
  </si>
  <si>
    <t>（12）　就業状態・仕事の主従・就業開始時期　【就状･仕主従･就開時期】</t>
  </si>
  <si>
    <t>（79区分）</t>
  </si>
  <si>
    <t>11_平成29年</t>
  </si>
  <si>
    <t>111_平成29年９月以降</t>
  </si>
  <si>
    <t>112_平成29年８月</t>
  </si>
  <si>
    <t>113_平成29年７月</t>
  </si>
  <si>
    <t>114_平成29年６月</t>
  </si>
  <si>
    <t>115_平成29年５月</t>
  </si>
  <si>
    <t>116_平成29年４月</t>
  </si>
  <si>
    <t>117_平成29年３月</t>
  </si>
  <si>
    <t>118_平成29年２月</t>
  </si>
  <si>
    <t>119_平成29年１月</t>
  </si>
  <si>
    <t>12_平成28年</t>
  </si>
  <si>
    <t>1201_平成28年12月</t>
  </si>
  <si>
    <t>1202_平成28年11月</t>
  </si>
  <si>
    <t>1203_平成28年10月</t>
  </si>
  <si>
    <t>1204_平成28年９月</t>
  </si>
  <si>
    <t>1205_平成28年８月</t>
  </si>
  <si>
    <t>1206_平成28年７月</t>
  </si>
  <si>
    <t>1207_平成28年６月</t>
  </si>
  <si>
    <t>1208_平成28年５月</t>
  </si>
  <si>
    <t>1209_平成28年４月</t>
  </si>
  <si>
    <t>1210_平成28年３月</t>
  </si>
  <si>
    <t>1211_平成28年２月</t>
  </si>
  <si>
    <t>1212_平成28年１月</t>
  </si>
  <si>
    <t>13_平成27年</t>
  </si>
  <si>
    <t>1301_平成27年12月</t>
  </si>
  <si>
    <t>1302_平成27年11月</t>
  </si>
  <si>
    <t>1303_平成27年10月</t>
  </si>
  <si>
    <t>1304_平成27年９月</t>
  </si>
  <si>
    <t>1305_平成27年８月</t>
  </si>
  <si>
    <t>1306_平成27年７月</t>
  </si>
  <si>
    <t>1307_平成27年６月</t>
  </si>
  <si>
    <t>1308_平成27年５月</t>
  </si>
  <si>
    <t>1309_平成27年４月</t>
  </si>
  <si>
    <t>1310_平成27年３月</t>
  </si>
  <si>
    <t>1311_平成27年２月</t>
  </si>
  <si>
    <t>1312_平成27年１月</t>
  </si>
  <si>
    <t>14_平成26年</t>
  </si>
  <si>
    <t>1401_平成26年12月</t>
  </si>
  <si>
    <t>1402_平成26年11月</t>
  </si>
  <si>
    <t>1403_平成26年10月</t>
  </si>
  <si>
    <t>1404_平成26年９月</t>
  </si>
  <si>
    <t>1405_平成26年８月</t>
  </si>
  <si>
    <t>1406_平成26年７月</t>
  </si>
  <si>
    <t>1407_平成26年６月</t>
  </si>
  <si>
    <t>1408_平成26年５月</t>
  </si>
  <si>
    <t>1409_平成26年４月</t>
  </si>
  <si>
    <t>1410_平成26年３月</t>
  </si>
  <si>
    <t>1411_平成26年２月</t>
  </si>
  <si>
    <t>1412_平成26年１月</t>
  </si>
  <si>
    <t>15_平成25年</t>
  </si>
  <si>
    <t>1501_平成25年12月</t>
  </si>
  <si>
    <t>1502_平成25年11月</t>
  </si>
  <si>
    <t>1503_平成25年10月</t>
  </si>
  <si>
    <t>1504_平成25年９月</t>
  </si>
  <si>
    <t>1505_平成25年８月</t>
  </si>
  <si>
    <t>1506_平成25年７月</t>
  </si>
  <si>
    <t>1507_平成25年６月</t>
  </si>
  <si>
    <t>1508_平成25年５月</t>
  </si>
  <si>
    <t>1509_平成25年４月</t>
  </si>
  <si>
    <t>1510_平成25年３月</t>
  </si>
  <si>
    <t>1511_平成25年２月</t>
  </si>
  <si>
    <t>1512_平成25年１月</t>
  </si>
  <si>
    <t>16_平成24年</t>
  </si>
  <si>
    <t>1601_平成24年12月</t>
  </si>
  <si>
    <t>1602_平成24年11月</t>
  </si>
  <si>
    <t>1603_平成24年10月</t>
  </si>
  <si>
    <t>1604_平成24年９月</t>
  </si>
  <si>
    <t>1605_平成24年８月</t>
  </si>
  <si>
    <t>1606_平成24年７月</t>
  </si>
  <si>
    <t>1607_平成24年６月</t>
  </si>
  <si>
    <t>1608_平成24年５月</t>
  </si>
  <si>
    <t>1609_平成24年４月</t>
  </si>
  <si>
    <t>1610_平成24年３月</t>
  </si>
  <si>
    <t>1611_平成24年２月</t>
  </si>
  <si>
    <t>1612_平成24年１月</t>
  </si>
  <si>
    <t>17_平成23年以前</t>
  </si>
  <si>
    <t>（13）　就業状態・仕事の主従・求職活動の有無　【就状･仕主従･求活】</t>
  </si>
  <si>
    <t>21_うち求職者</t>
  </si>
  <si>
    <t>（14）　就業状態・仕事の主従・従業上の地位・雇用形態　【就状･仕主従･従地位･雇形】</t>
  </si>
  <si>
    <t>（32区分）</t>
  </si>
  <si>
    <t>01_自営業主</t>
  </si>
  <si>
    <t>02_家族従業者</t>
  </si>
  <si>
    <t>11_うち雇用者</t>
  </si>
  <si>
    <t>03_雇用者</t>
  </si>
  <si>
    <t>111_うち正規の職員・従業員</t>
  </si>
  <si>
    <t>031_会社などの役員</t>
  </si>
  <si>
    <t>112_うち非正規の職員・従業員</t>
  </si>
  <si>
    <t>032_会社などの役員を除く雇用者</t>
  </si>
  <si>
    <t>1121_うちパート・アルバイト</t>
  </si>
  <si>
    <t>0321_正規の職員・従業員</t>
  </si>
  <si>
    <t>0322_非正規の職員・従業員</t>
  </si>
  <si>
    <t>03221_パート</t>
  </si>
  <si>
    <t>03222_アルバイト</t>
  </si>
  <si>
    <t>03223_労働者派遣事業所の派遣社員</t>
  </si>
  <si>
    <t>03224_契約社員</t>
  </si>
  <si>
    <t>03225_嘱託</t>
  </si>
  <si>
    <t>03226_その他</t>
  </si>
  <si>
    <t>11_自営業主（仕事が主な者）</t>
  </si>
  <si>
    <t>12_家族従業者（仕事が主な者）</t>
  </si>
  <si>
    <t>13_雇用者（仕事が主な者）</t>
  </si>
  <si>
    <t>131_会社などの役員（仕事が主な者）</t>
  </si>
  <si>
    <t>132_会社などの役員を除く雇用者（仕事が主な者）</t>
  </si>
  <si>
    <t>1321_正規の職員・従業員（仕事が主な者）</t>
  </si>
  <si>
    <t>1322_非正規の職員・従業員（仕事が主な者）</t>
  </si>
  <si>
    <t>13221_パート（仕事が主な者）</t>
  </si>
  <si>
    <t>13222_アルバイト（仕事が主な者）</t>
  </si>
  <si>
    <t>13223_労働者派遣事業所の派遣社員（仕事が主な者）</t>
  </si>
  <si>
    <t>13224_契約社員（仕事が主な者）</t>
  </si>
  <si>
    <t>13225_嘱託（仕事が主な者）</t>
  </si>
  <si>
    <t>13226_その他（仕事が主な者）</t>
  </si>
  <si>
    <t>（15）　就業状態・仕事の主従・従業上の地位・雇用形態・求職活動の有無　【就状･仕主従･従地位･雇形･求活】</t>
  </si>
  <si>
    <t>（16）　従業上の地位・雇用形態・起業の有無・従業者規模　【従地位･雇形･起業有無･従業規模】</t>
  </si>
  <si>
    <t>（38区分）</t>
  </si>
  <si>
    <t>01_１～９人</t>
  </si>
  <si>
    <t>02_10～29人</t>
  </si>
  <si>
    <t>03_30～99人</t>
  </si>
  <si>
    <t>04_100～299人</t>
  </si>
  <si>
    <t>05_300～999人</t>
  </si>
  <si>
    <t>06_1000人以上</t>
  </si>
  <si>
    <t>07_官公庁など</t>
  </si>
  <si>
    <t>08_その他の法人・団体</t>
  </si>
  <si>
    <t>09_自営業主</t>
  </si>
  <si>
    <t>091_１人（自営業主）</t>
  </si>
  <si>
    <t>092_２～４人（自営業主）</t>
  </si>
  <si>
    <t>093_５～９人（自営業主）</t>
  </si>
  <si>
    <t>094_10人以上（自営業主）</t>
  </si>
  <si>
    <t>095_うち起業者（自営業主）</t>
  </si>
  <si>
    <t>0951_１人（自営業主）（うち起業者）</t>
  </si>
  <si>
    <t>0952_２～４人（自営業主）（うち起業者）</t>
  </si>
  <si>
    <t>0953_５～９人（自営業主）（うち起業者）</t>
  </si>
  <si>
    <t>0954_10人以上（自営業主）（うち起業者）</t>
  </si>
  <si>
    <t>10_家族従業者</t>
  </si>
  <si>
    <t>11_雇用者</t>
  </si>
  <si>
    <t>111_１～９人（雇用者）</t>
  </si>
  <si>
    <t>112_10～29人（雇用者）</t>
  </si>
  <si>
    <t>113_30～99人（雇用者）</t>
  </si>
  <si>
    <t>114_100～299人（雇用者）</t>
  </si>
  <si>
    <t>115_300～999人（雇用者）</t>
  </si>
  <si>
    <t>116_1000人以上（雇用者）</t>
  </si>
  <si>
    <t>117_官公庁など（雇用者）</t>
  </si>
  <si>
    <t>118_その他の法人・団体（雇用者）</t>
  </si>
  <si>
    <t>119_うち起業者（雇用者）</t>
  </si>
  <si>
    <t>1191_１～９人（雇用者）（うち起業者）</t>
  </si>
  <si>
    <t>1192_10～29人（雇用者）（うち起業者）</t>
  </si>
  <si>
    <t>1193_30～99人（雇用者）（うち起業者）</t>
  </si>
  <si>
    <t>1194_100～299人（雇用者）（うち起業者）</t>
  </si>
  <si>
    <t>1195_300～999人（雇用者）（うち起業者）</t>
  </si>
  <si>
    <t>1196_1000人以上（雇用者）（うち起業者）</t>
  </si>
  <si>
    <t>1197_官公庁など（雇用者）（うち起業者）</t>
  </si>
  <si>
    <t>1198_その他の法人・団体（雇用者）（うち起業者）</t>
  </si>
  <si>
    <t>（17）　就業状態・仕事の主従・就業希望の有無・求職活動の有無　【就状･仕主従･就希有無･求活】</t>
  </si>
  <si>
    <t>21_うち就業希望者</t>
  </si>
  <si>
    <t>211_うち求職者</t>
  </si>
  <si>
    <t>（18）　就業状態・仕事の主従・就業希望の有無・求職活動の有無・就業希望理由　【就状･仕主従･就希有無･求活･就希理由】</t>
  </si>
  <si>
    <t>211_失業している（うち就業希望者）</t>
  </si>
  <si>
    <t>212_学校を卒業した（うち就業希望者）</t>
  </si>
  <si>
    <t>213_収入を得る必要が生じた（うち就業希望者）</t>
  </si>
  <si>
    <t>214_知識や技能を生かしたい（うち就業希望者）</t>
  </si>
  <si>
    <t>215_社会に出たい（うち就業希望者）</t>
  </si>
  <si>
    <t>216_時間に余裕ができた（うち就業希望者）</t>
  </si>
  <si>
    <t>217_健康を維持したい（うち就業希望者）</t>
  </si>
  <si>
    <t>218_その他（うち就業希望者）</t>
  </si>
  <si>
    <t>219_うち求職者</t>
  </si>
  <si>
    <t>2191_失業している（うち求職者）</t>
  </si>
  <si>
    <t>2192_学校を卒業した（うち求職者）</t>
  </si>
  <si>
    <t>2193_収入を得る必要が生じた（うち求職者）</t>
  </si>
  <si>
    <t>2194_知識や技能を生かしたい（うち求職者）</t>
  </si>
  <si>
    <t>2195_社会に出たい（うち求職者）</t>
  </si>
  <si>
    <t>2196_時間に余裕ができた（うち求職者）</t>
  </si>
  <si>
    <t>2197_健康を維持したい（うち求職者）</t>
  </si>
  <si>
    <t>2198_その他（うち求職者）</t>
  </si>
  <si>
    <t>（19）　就業状態・仕事の主従・従業上の地位・雇用形態・就業希望意識・就業希望の有無・求職活動の有無　【就状･主従･地位･形･就希意･就希有･求活】</t>
  </si>
  <si>
    <t>（19区分）</t>
  </si>
  <si>
    <t>11_継続就業希望者（有業者（転職就業者））</t>
  </si>
  <si>
    <t>12_追加就業希望者（有業者（転職就業者））</t>
  </si>
  <si>
    <t>121_うち求職者（有業者（転職就業者））（追加就業希望者）</t>
  </si>
  <si>
    <t>13_転職希望者（有業者（転職就業者））</t>
  </si>
  <si>
    <t>131_うち求職者（有業者（転職就業者））（転職希望者）</t>
  </si>
  <si>
    <t>14_就業休止希望者（有業者（転職就業者））</t>
  </si>
  <si>
    <t>15_うち雇用者</t>
  </si>
  <si>
    <t>151_継続就業希望者（有業者（転職就業者））（うち雇用者）</t>
  </si>
  <si>
    <t>152_追加就業希望者（有業者（転職就業者））（うち雇用者）</t>
  </si>
  <si>
    <t>1521_うち求職者（有業者（転職就業者））（うち雇用者）（追加就業希望者）</t>
  </si>
  <si>
    <t>153_転職希望者（有業者（転職就業者））（うち雇用者）</t>
  </si>
  <si>
    <t>1531_うち求職者（有業者（転職就業者））（うち雇用者）（転職希望者）</t>
  </si>
  <si>
    <t>154_就業休止希望者（有業者（転職就業者））（うち雇用者）</t>
  </si>
  <si>
    <t>21_就業希望者</t>
  </si>
  <si>
    <t>211_うち求職者（無業者（離職非就業者））（就業希望者）</t>
  </si>
  <si>
    <t>22_非就業希望者</t>
  </si>
  <si>
    <t>（20）　従業上の地位・雇用形態　【従地位･雇形】</t>
  </si>
  <si>
    <t>（13区分）</t>
  </si>
  <si>
    <t>（9A区分）</t>
  </si>
  <si>
    <t>（6A区分）</t>
  </si>
  <si>
    <t>（4A区分）</t>
  </si>
  <si>
    <t>1_自営業主</t>
  </si>
  <si>
    <t>1_うち自営業主</t>
  </si>
  <si>
    <t>1_会社などの役員</t>
  </si>
  <si>
    <t>1_正規の職員・従業員</t>
  </si>
  <si>
    <t>1_うち雇用者</t>
  </si>
  <si>
    <t>1_うち正規の職員・従業員</t>
  </si>
  <si>
    <t>11_雇人のある業主</t>
  </si>
  <si>
    <t>2_家族従業者</t>
  </si>
  <si>
    <t>2_うち雇用者</t>
  </si>
  <si>
    <t>2_会社などの役員を除く雇用者</t>
  </si>
  <si>
    <t>2_非正規の職員・従業員</t>
  </si>
  <si>
    <t>11_うち正規の職員・従業員</t>
  </si>
  <si>
    <t>2_うちパート</t>
  </si>
  <si>
    <t>2_うち非正規の職員・従業員</t>
  </si>
  <si>
    <t>12_雇人のない業主</t>
  </si>
  <si>
    <t>3_雇用者</t>
  </si>
  <si>
    <t>21_会社などの役員</t>
  </si>
  <si>
    <t>21_正規の職員・従業員</t>
  </si>
  <si>
    <t>21_うち正規の職員・従業員</t>
  </si>
  <si>
    <t>21_パート</t>
  </si>
  <si>
    <t>12_うち非正規の職員・従業員</t>
  </si>
  <si>
    <t>3_うちアルバイト</t>
  </si>
  <si>
    <t>21_うちパート・アルバイト</t>
  </si>
  <si>
    <t>13_内職者</t>
  </si>
  <si>
    <t>31_会社などの役員</t>
  </si>
  <si>
    <t>22_会社などの役員を除く雇用者</t>
  </si>
  <si>
    <t>22_非正規の職員・従業員</t>
  </si>
  <si>
    <t>22_うち非正規の職員・従業員</t>
  </si>
  <si>
    <t>22_アルバイト</t>
  </si>
  <si>
    <t>31_うち正規の職員・従業員</t>
  </si>
  <si>
    <t>121_うちパート</t>
  </si>
  <si>
    <t>4_うち労働者派遣事業所の派遣社員</t>
  </si>
  <si>
    <t>32_会社などの役員を除く雇用者</t>
  </si>
  <si>
    <t>221_正規の職員・従業員</t>
  </si>
  <si>
    <t>221_パート</t>
  </si>
  <si>
    <t>221_うちパート</t>
  </si>
  <si>
    <t>23_労働者派遣事業所の派遣社員</t>
  </si>
  <si>
    <t>32_うち非正規の職員・従業員</t>
  </si>
  <si>
    <t>122_うちアルバイト</t>
  </si>
  <si>
    <t>5_うち契約社員</t>
  </si>
  <si>
    <t>321_正規の職員・従業員</t>
  </si>
  <si>
    <t>222_非正規の職員・従業員</t>
  </si>
  <si>
    <t>222_アルバイト</t>
  </si>
  <si>
    <t>222_うちアルバイト</t>
  </si>
  <si>
    <t>24_契約社員</t>
  </si>
  <si>
    <t>321_うちパート</t>
  </si>
  <si>
    <t>123_うち労働者派遣事業所の派遣社員</t>
  </si>
  <si>
    <t>322_非正規の職員・従業員</t>
  </si>
  <si>
    <t>2221_パート</t>
  </si>
  <si>
    <t>223_労働者派遣事業所の派遣社員</t>
  </si>
  <si>
    <t>223_うち労働者派遣事業所の派遣社員</t>
  </si>
  <si>
    <t>25_嘱託</t>
  </si>
  <si>
    <t>322_うちアルバイト</t>
  </si>
  <si>
    <t>124_うち契約社員</t>
  </si>
  <si>
    <t>3221_パート</t>
  </si>
  <si>
    <t>2222_アルバイト</t>
  </si>
  <si>
    <t>224_契約社員</t>
  </si>
  <si>
    <t>224_うち契約社員</t>
  </si>
  <si>
    <t>26_その他</t>
  </si>
  <si>
    <t>3222_アルバイト</t>
  </si>
  <si>
    <t>2223_労働者派遣事業所の派遣社員</t>
  </si>
  <si>
    <t>225_嘱託</t>
  </si>
  <si>
    <t>3223_労働者派遣事業所の派遣社員</t>
  </si>
  <si>
    <t>2224_契約社員</t>
  </si>
  <si>
    <t>226_その他</t>
  </si>
  <si>
    <t>3224_契約社員</t>
  </si>
  <si>
    <t>2225_嘱託</t>
  </si>
  <si>
    <t>3225_嘱託</t>
  </si>
  <si>
    <t>2226_その他</t>
  </si>
  <si>
    <t>3226_その他</t>
  </si>
  <si>
    <t>（21）　従業上の地位・雇用形態・起業の有無　【従地位･雇形･起業有無】</t>
  </si>
  <si>
    <t>（15区分）</t>
  </si>
  <si>
    <t>（5A区分）</t>
  </si>
  <si>
    <t>11_うち起業者（自営業主）</t>
  </si>
  <si>
    <t>11_うち起業者（うち自営業主）</t>
  </si>
  <si>
    <t>11_うち起業者</t>
  </si>
  <si>
    <t>12_雇人のある業主</t>
  </si>
  <si>
    <t>12_うち正規の職員・従業員</t>
  </si>
  <si>
    <t>13_雇人のない業主</t>
  </si>
  <si>
    <t>21_うち起業者（うち雇用者）</t>
  </si>
  <si>
    <t>13_うち非正規の職員・従業員</t>
  </si>
  <si>
    <t>2_うち起業者</t>
  </si>
  <si>
    <t>14_内職者</t>
  </si>
  <si>
    <t>211_うち起業者（会社などの役員）</t>
  </si>
  <si>
    <t>31_うち起業者（雇用者）</t>
  </si>
  <si>
    <t>22_うち正規の職員・従業員</t>
  </si>
  <si>
    <t>131_うちパート</t>
  </si>
  <si>
    <t>311_うち起業者（会社などの役員）</t>
  </si>
  <si>
    <t>32_うち正規の職員・従業員</t>
  </si>
  <si>
    <t>23_うち非正規の職員・従業員</t>
  </si>
  <si>
    <t>132_うちアルバイト</t>
  </si>
  <si>
    <t>33_うち非正規の職員・従業員</t>
  </si>
  <si>
    <t>231_うちパート</t>
  </si>
  <si>
    <t>133_うち労働者派遣事業所の派遣社員</t>
  </si>
  <si>
    <t>331_うちパート</t>
  </si>
  <si>
    <t>232_うちアルバイト</t>
  </si>
  <si>
    <t>134_うち契約社員</t>
  </si>
  <si>
    <t>332_うちアルバイト</t>
  </si>
  <si>
    <t>233_うち労働者派遣事業所の派遣社員</t>
  </si>
  <si>
    <t>3221_うちパート</t>
  </si>
  <si>
    <t>333_うち労働者派遣事業所の派遣社員</t>
  </si>
  <si>
    <t>234_うち契約社員</t>
  </si>
  <si>
    <t>3222_うちアルバイト</t>
  </si>
  <si>
    <t>334_うち契約社員</t>
  </si>
  <si>
    <t>3223_うち労働者派遣事業所の派遣社員</t>
  </si>
  <si>
    <t>3224_うち契約社員</t>
  </si>
  <si>
    <t>（22）　従業上の地位・雇用形態・起業の有無・雇用契約期間の定めの有無　【従地位･雇形･起業有無･契約期間】</t>
  </si>
  <si>
    <t>（30区分）</t>
  </si>
  <si>
    <t>321_雇用契約期間の定めがない（定年までの雇用を含む）</t>
  </si>
  <si>
    <t>322_雇用契約期間の定めがある</t>
  </si>
  <si>
    <t>3221_１か月未満</t>
  </si>
  <si>
    <t>3222_１か月以上３か月以下</t>
  </si>
  <si>
    <t>3223_３か月超６か月以下</t>
  </si>
  <si>
    <t>3224_６か月超１年以下</t>
  </si>
  <si>
    <t>3225_１年超３年以下</t>
  </si>
  <si>
    <t>3226_３年超５年以下</t>
  </si>
  <si>
    <t>3227_５年超</t>
  </si>
  <si>
    <t>3228_期間がわからない</t>
  </si>
  <si>
    <t>323_わからない</t>
  </si>
  <si>
    <t>324_正規の職員・従業員</t>
  </si>
  <si>
    <t>325_非正規の職員・従業員</t>
  </si>
  <si>
    <t>3251_パート</t>
  </si>
  <si>
    <t>3252_アルバイト</t>
  </si>
  <si>
    <t>3253_労働者派遣事業所の派遣社員</t>
  </si>
  <si>
    <t>3254_契約社員</t>
  </si>
  <si>
    <t>3255_嘱託</t>
  </si>
  <si>
    <t>3256_その他</t>
  </si>
  <si>
    <t>（23）　従業上の地位・雇用形態・雇用契約期間の定めの有無　【従地位･雇形･契約期間】</t>
  </si>
  <si>
    <t>（23区分）</t>
  </si>
  <si>
    <t>3251_うちパート</t>
  </si>
  <si>
    <t>3252_うちアルバイト</t>
  </si>
  <si>
    <t>3253_うち労働者派遣事業所の派遣社員</t>
  </si>
  <si>
    <t>3254_うち契約社員</t>
  </si>
  <si>
    <t>（24）　雇用契約期間の定めの有無　【契約期間】</t>
  </si>
  <si>
    <t>1_雇用契約期間の定めがない（定年までの雇用を含む）</t>
  </si>
  <si>
    <t>2_雇用契約期間の定めがある</t>
  </si>
  <si>
    <t>21_１か月未満</t>
  </si>
  <si>
    <t>22_１か月以上３か月以下</t>
  </si>
  <si>
    <t>23_３か月超６か月以下</t>
  </si>
  <si>
    <t>24_６か月超１年以下</t>
  </si>
  <si>
    <t>25_１年超３年以下</t>
  </si>
  <si>
    <t>26_３年超５年以下</t>
  </si>
  <si>
    <t>27_５年超</t>
  </si>
  <si>
    <t>28_期間がわからない</t>
  </si>
  <si>
    <t>3_わからない</t>
  </si>
  <si>
    <t>（25）　雇用契約の更新回数　【契約更新回数】</t>
  </si>
  <si>
    <t>1_更新あり</t>
  </si>
  <si>
    <t>11_１回</t>
  </si>
  <si>
    <t>12_２回</t>
  </si>
  <si>
    <t>13_３～５回</t>
  </si>
  <si>
    <t>14_６～９回</t>
  </si>
  <si>
    <t>15_10回以上</t>
  </si>
  <si>
    <t>2_更新なし</t>
  </si>
  <si>
    <t>（26）　産業　【産業】</t>
  </si>
  <si>
    <t>（356区分）</t>
  </si>
  <si>
    <t>（125区分）</t>
  </si>
  <si>
    <t>01_Ａ農業，林業</t>
  </si>
  <si>
    <t>01_Ａ農業，林業（第１次産業）</t>
  </si>
  <si>
    <t>01_うちＡ農業，林業</t>
  </si>
  <si>
    <t>01_うちＤ建設業</t>
  </si>
  <si>
    <t>1_第１次産業</t>
  </si>
  <si>
    <t>011_Ａ01農業</t>
  </si>
  <si>
    <t>02_Ｂ漁業（第１次産業）</t>
  </si>
  <si>
    <t>02_Ｂ漁業</t>
  </si>
  <si>
    <t>02_うちＢ漁業</t>
  </si>
  <si>
    <t>02_うちＥ製造業</t>
  </si>
  <si>
    <t>2_第２次産業</t>
  </si>
  <si>
    <t>0111_Ａ01a農業（農業サービス業を除く）</t>
  </si>
  <si>
    <t>03_Ｃ鉱業，採石業，砂利採取業（第２次産業）</t>
  </si>
  <si>
    <t>03_Ｃ鉱業，採石業，砂利採取業</t>
  </si>
  <si>
    <t>03_うちＣ鉱業，採石業，砂利採取業</t>
  </si>
  <si>
    <t>03_うちＦ電気・ガス・熱供給・水道業</t>
  </si>
  <si>
    <t>3_第３次産業</t>
  </si>
  <si>
    <t>0112_Ａ01c農業サービス業</t>
  </si>
  <si>
    <t>04_Ｄ建設業（第２次産業）</t>
  </si>
  <si>
    <t>04_Ｄ建設業</t>
  </si>
  <si>
    <t>04_うちＤ建設業</t>
  </si>
  <si>
    <t>04_うちＧ情報通信業</t>
  </si>
  <si>
    <t>012_Ａ02林業</t>
  </si>
  <si>
    <t>05_Ｅ製造業（第２次産業）</t>
  </si>
  <si>
    <t>05_Ｅ製造業</t>
  </si>
  <si>
    <t>05_うちＥ製造業</t>
  </si>
  <si>
    <t>05_うちＨ運輸業，郵便業</t>
  </si>
  <si>
    <t>0121_Ａ02a林業</t>
  </si>
  <si>
    <t>051_うちＥ09，Ｅ10食料品・飲料・たばこ製造業</t>
  </si>
  <si>
    <t>06_Ｆ電気・ガス・熱供給・水道業</t>
  </si>
  <si>
    <t>06_うちＦ電気・ガス・熱供給・水道業</t>
  </si>
  <si>
    <t>06_うちＩ卸売業，小売業</t>
  </si>
  <si>
    <t>021_Ｂ03漁業（水産養殖業を除く）</t>
  </si>
  <si>
    <t>052_うちＥ11繊維工業</t>
  </si>
  <si>
    <t>07_Ｇ情報通信業</t>
  </si>
  <si>
    <t>07_うちＧ情報通信業</t>
  </si>
  <si>
    <t>07_うちＪ金融業，保険業</t>
  </si>
  <si>
    <t>022_Ｂ04水産養殖業</t>
  </si>
  <si>
    <t>053_うちＥ16～Ｅ19化学諸工業</t>
  </si>
  <si>
    <t>08_Ｈ運輸業，郵便業</t>
  </si>
  <si>
    <t>08_うちＨ運輸業，郵便業</t>
  </si>
  <si>
    <t>08_うちＫ不動産業，物品賃貸業</t>
  </si>
  <si>
    <t>0211_Ｂ03a漁業（水産養殖業を除く）</t>
  </si>
  <si>
    <t>054_うちＥ24金属製品製造業</t>
  </si>
  <si>
    <t>09_Ｉ卸売業，小売業</t>
  </si>
  <si>
    <t>09_うちＩ卸売業，小売業</t>
  </si>
  <si>
    <t>09_うちＬ学術研究，専門・技術サービス業</t>
  </si>
  <si>
    <t>055_うちＥ25～Ｅ31機械工業</t>
  </si>
  <si>
    <t>10_Ｊ金融業，保険業</t>
  </si>
  <si>
    <t>10_うちＪ金融業，保険業</t>
  </si>
  <si>
    <t>10_うちＭ宿泊業，飲食サービス業</t>
  </si>
  <si>
    <t>0221_Ｂ04a水産養殖業</t>
  </si>
  <si>
    <t>06_Ｆ電気・ガス・熱供給・水道業（第３次産業）</t>
  </si>
  <si>
    <t>11_Ｋ不動産業，物品賃貸業</t>
  </si>
  <si>
    <t>11_うちＫ不動産業，物品賃貸業</t>
  </si>
  <si>
    <t>11_うちＮ生活関連サービス業，娯楽業</t>
  </si>
  <si>
    <t>0501_Ｅ09食料品製造業</t>
  </si>
  <si>
    <t>07_Ｇ情報通信業（第３次産業）</t>
  </si>
  <si>
    <t>12_Ｌ学術研究，専門・技術サービス業</t>
  </si>
  <si>
    <t>12_うちＬ学術研究，専門・技術サービス業</t>
  </si>
  <si>
    <t>12_うちＯ教育，学習支援業</t>
  </si>
  <si>
    <t>031_Ｃ05鉱業，採石業，砂利採取業</t>
  </si>
  <si>
    <t>0502_Ｅ10飲料・たばこ・飼料製造業</t>
  </si>
  <si>
    <t>08_Ｈ運輸業，郵便業（第３次産業）</t>
  </si>
  <si>
    <t>13_Ｍ宿泊業，飲食サービス業</t>
  </si>
  <si>
    <t>13_うちＭ宿泊業，飲食サービス業</t>
  </si>
  <si>
    <t>13_うちＰ医療，福祉</t>
  </si>
  <si>
    <t>0311_Ｃ05a鉱業，採石業，砂利採取業</t>
  </si>
  <si>
    <t>0503_Ｅ11繊維工業</t>
  </si>
  <si>
    <t>09_Ｉ卸売業，小売業（第３次産業）</t>
  </si>
  <si>
    <t>14_Ｎ生活関連サービス業，娯楽業</t>
  </si>
  <si>
    <t>14_うちＮ生活関連サービス業，娯楽業</t>
  </si>
  <si>
    <t>14_うちＱ複合サービス事業</t>
  </si>
  <si>
    <t>0504_Ｅ12木材・木製品製造業（家具を除く）</t>
  </si>
  <si>
    <t>091_Ｉ50卸売業</t>
  </si>
  <si>
    <t>15_Ｏ教育，学習支援業</t>
  </si>
  <si>
    <t>15_うちＯ教育，学習支援業</t>
  </si>
  <si>
    <t>15_うちＲサービス業（他に分類されないもの）</t>
  </si>
  <si>
    <t>041_Ｄ06建設業</t>
  </si>
  <si>
    <t>0505_Ｅ13家具・装備品製造業</t>
  </si>
  <si>
    <t>092_Ｉ56～Ｉ60小売業</t>
  </si>
  <si>
    <t>16_Ｐ医療，福祉</t>
  </si>
  <si>
    <t>16_うちＰ医療，福祉</t>
  </si>
  <si>
    <t>16_うちＳ公務（他に分類されるものを除く）</t>
  </si>
  <si>
    <t>0411_Ｄ06a建設業</t>
  </si>
  <si>
    <t>0506_Ｅ14パルプ・紙・紙加工品製造業</t>
  </si>
  <si>
    <t>10_Ｊ金融業，保険業（第３次産業）</t>
  </si>
  <si>
    <t>17_Ｑ複合サービス事業</t>
  </si>
  <si>
    <t>17_うちＱ複合サービス事業</t>
  </si>
  <si>
    <t>0507_Ｅ15印刷・同関連業</t>
  </si>
  <si>
    <t>11_Ｋ不動産業，物品賃貸業（第３次産業）</t>
  </si>
  <si>
    <t>18_Ｒサービス業（他に分類されないもの）</t>
  </si>
  <si>
    <t>18_うちＲサービス業（他に分類されないもの）</t>
  </si>
  <si>
    <t>0508_Ｅ16化学工業</t>
  </si>
  <si>
    <t>12_Ｌ学術研究，専門・技術サービス業（第３次産業）</t>
  </si>
  <si>
    <t>19_Ｓ公務（他に分類されるものを除く）</t>
  </si>
  <si>
    <t>19_うちＳ公務（他に分類されるものを除く）</t>
  </si>
  <si>
    <t>050101_Ｅ091畜産食料品製造業</t>
  </si>
  <si>
    <t>0509_Ｅ17石油製品・石炭製品製造業</t>
  </si>
  <si>
    <t>13_Ｍ宿泊業，飲食サービス業（第３次産業）</t>
  </si>
  <si>
    <t>20_Ｔ分類不能の産業</t>
  </si>
  <si>
    <t>050102_Ｅ092水産食料品製造業</t>
  </si>
  <si>
    <t>0510_Ｅ18プラスチック製品製造業（別掲を除く）</t>
  </si>
  <si>
    <t>131_うちＭ76飲食店</t>
  </si>
  <si>
    <t>050103_Ｅ093野菜缶詰・果実缶詰・農産保存食料品製造業</t>
  </si>
  <si>
    <t>0511_Ｅ19ゴム製品製造業</t>
  </si>
  <si>
    <t>14_Ｎ生活関連サービス業，娯楽業（第３次産業）</t>
  </si>
  <si>
    <t>050104_Ｅ094調味料製造業</t>
  </si>
  <si>
    <t>0512_Ｅ20なめし革・同製品・毛皮製造業</t>
  </si>
  <si>
    <t>141_うちＮ78，Ｎ79生活関連サービス業</t>
  </si>
  <si>
    <t>050105_Ｅ095糖類製造業</t>
  </si>
  <si>
    <t>0513_Ｅ21窯業・土石製品製造業</t>
  </si>
  <si>
    <t>15_Ｏ教育，学習支援業（第３次産業）</t>
  </si>
  <si>
    <t>050106_Ｅ096精穀・製粉業</t>
  </si>
  <si>
    <t>0514_Ｅ22鉄鋼業</t>
  </si>
  <si>
    <t>16_Ｐ医療，福祉（第３次産業）</t>
  </si>
  <si>
    <t>050107_Ｅ097パン・菓子製造業</t>
  </si>
  <si>
    <t>0515_Ｅ23非鉄金属製造業</t>
  </si>
  <si>
    <t>17_Ｑ複合サービス事業（第３次産業）</t>
  </si>
  <si>
    <t>050108_Ｅ098動植物油脂製造業</t>
  </si>
  <si>
    <t>0516_Ｅ24金属製品製造業</t>
  </si>
  <si>
    <t>18_Ｒサービス業（他に分類されないもの）（第３次産業）</t>
  </si>
  <si>
    <t>050109_Ｅ09nめん類製造業</t>
  </si>
  <si>
    <t>0517_Ｅ25はん用機械器具製造業</t>
  </si>
  <si>
    <t>181_うちＲ88～Ｒ92事業サービス業</t>
  </si>
  <si>
    <t>050110_Ｅ09pその他の食料品製造業</t>
  </si>
  <si>
    <t>0518_Ｅ26生産用機械器具製造業</t>
  </si>
  <si>
    <t>19_Ｓ公務（他に分類されるものを除く）（第３次産業）</t>
  </si>
  <si>
    <t>0519_Ｅ27業務用機械器具製造業</t>
  </si>
  <si>
    <t>05021_Ｅ101清涼飲料製造業</t>
  </si>
  <si>
    <t>0520_Ｅ28電子部品・デバイス・電子回路製造業</t>
  </si>
  <si>
    <t>05022_Ｅ102酒類製造業</t>
  </si>
  <si>
    <t>0521_Ｅ29電気機械器具製造業</t>
  </si>
  <si>
    <t>05023_Ｅ103茶・コーヒー製造業（清涼飲料を除く）</t>
  </si>
  <si>
    <t>0522_Ｅ30情報通信機械器具製造業</t>
  </si>
  <si>
    <t>05024_Ｅ104製氷業</t>
  </si>
  <si>
    <t>0523_Ｅ31輸送用機械器具製造業</t>
  </si>
  <si>
    <t>05025_Ｅ105たばこ製造業</t>
  </si>
  <si>
    <t>0524_Ｅ32その他の製造業</t>
  </si>
  <si>
    <t>05026_Ｅ106飼料・有機質肥料製造業</t>
  </si>
  <si>
    <t>061_Ｆ331電気業</t>
  </si>
  <si>
    <t>05031_Ｅ111製糸業，紡績業，化学繊維・ねん糸等製造業</t>
  </si>
  <si>
    <t>062_Ｆ341ガス業</t>
  </si>
  <si>
    <t>05032_Ｅ112織物業</t>
  </si>
  <si>
    <t>063_Ｆ351熱供給業</t>
  </si>
  <si>
    <t>05033_Ｅ113ニット生地製造業</t>
  </si>
  <si>
    <t>064_Ｆ36a水道業</t>
  </si>
  <si>
    <t>05034_Ｅ114染色整理業</t>
  </si>
  <si>
    <t>05035_Ｅ115綱・網・レース・繊維粗製品製造業</t>
  </si>
  <si>
    <t>071_Ｇ37通信業</t>
  </si>
  <si>
    <t>05036_Ｅ11a衣服・繊維製身の回り品製造業</t>
  </si>
  <si>
    <t>072_Ｇ38放送業</t>
  </si>
  <si>
    <t>05037_Ｅ119その他の繊維製品製造業</t>
  </si>
  <si>
    <t>073_Ｇ39情報サービス業</t>
  </si>
  <si>
    <t>074_Ｇ40インターネット附随サービス業</t>
  </si>
  <si>
    <t>05041_Ｅ121製材業，木製品製造業</t>
  </si>
  <si>
    <t>075_Ｇ41映像・音声・文字情報制作業</t>
  </si>
  <si>
    <t>05042_Ｅ122造作材・合板・建築用組立材料製造業</t>
  </si>
  <si>
    <t>05043_Ｅ123木製容器製造業（竹，とうを含む）</t>
  </si>
  <si>
    <t>081_Ｈ42鉄道業</t>
  </si>
  <si>
    <t>05044_Ｅ129その他の木製品製造業（竹，とうを含む）</t>
  </si>
  <si>
    <t>082_Ｈ43道路旅客運送業</t>
  </si>
  <si>
    <t>083_Ｈ44道路貨物運送業</t>
  </si>
  <si>
    <t>05051_Ｅ131家具製造業</t>
  </si>
  <si>
    <t>084_Ｈ45水運業</t>
  </si>
  <si>
    <t>05052_Ｅ133建具製造業</t>
  </si>
  <si>
    <t>085_Ｈ46航空運輸業</t>
  </si>
  <si>
    <t>05053_Ｅ13aその他の家具・装備品製造業</t>
  </si>
  <si>
    <t>086_Ｈ47倉庫業</t>
  </si>
  <si>
    <t>087_Ｈ48運輸に附帯するサービス業</t>
  </si>
  <si>
    <t>05061_Ｅ14aパルプ・紙製造業</t>
  </si>
  <si>
    <t>088_Ｈ49郵便業（信書便事業を含む）</t>
  </si>
  <si>
    <t>05062_Ｅ145紙製容器製造業</t>
  </si>
  <si>
    <t>05063_Ｅ14cその他のパルプ・紙・紙加工品製造業</t>
  </si>
  <si>
    <t>0911_Ｉ501各種商品卸売業</t>
  </si>
  <si>
    <t>05071_Ｅ151印刷業</t>
  </si>
  <si>
    <t>0912_Ｉ511～Ｉ513繊維・衣服等卸売業</t>
  </si>
  <si>
    <t>05072_Ｅ153製本業，印刷物加工業</t>
  </si>
  <si>
    <t>0913_Ｉ521，Ｉ522飲食料品卸売業</t>
  </si>
  <si>
    <t>05073_Ｅ15a印刷関連サービス業</t>
  </si>
  <si>
    <t>0914_Ｉ531～I536建築材料，鉱物・金属材料等卸売業</t>
  </si>
  <si>
    <t>0915_Ｉ542～Ｉ54a機械器具卸売業</t>
  </si>
  <si>
    <t>05081_Ｅ161化学肥料製造業</t>
  </si>
  <si>
    <t>0916_Ｉ551～Ｉ559その他の卸売業</t>
  </si>
  <si>
    <t>05082_Ｅ16a化学工業製品製造業</t>
  </si>
  <si>
    <t>092_Ｉ56各種商品小売業</t>
  </si>
  <si>
    <t>05083_Ｅ164油脂加工製品・石けん・合成洗剤・界面活性剤・塗料製造業</t>
  </si>
  <si>
    <t>093_Ｉ57織物・衣服・身の回り品小売業</t>
  </si>
  <si>
    <t>05084_Ｅ165医薬品製造業</t>
  </si>
  <si>
    <t>094_Ｉ58飲食料品小売業</t>
  </si>
  <si>
    <t>05085_Ｅ166化粧品・歯磨・その他の化粧用調整品製造業</t>
  </si>
  <si>
    <t>095_Ｉ59機械器具小売業</t>
  </si>
  <si>
    <t>05086_Ｅ169その他の化学工業</t>
  </si>
  <si>
    <t>096_Ｉ60その他の小売業</t>
  </si>
  <si>
    <t>05091_Ｅ171石油精製業</t>
  </si>
  <si>
    <t>101_Ｊ62a銀行業</t>
  </si>
  <si>
    <t>05092_Ｅ17aその他の石油製品・石炭製品製造業</t>
  </si>
  <si>
    <t>102_Ｊ63a協同組織金融業</t>
  </si>
  <si>
    <t>103_Ｊ64a非預金信用機関</t>
  </si>
  <si>
    <t>05101_Ｅ18aプラスチック製品製造業（別掲を除く）</t>
  </si>
  <si>
    <t>104_Ｊ65a金融商品取引業，商品先物取引業</t>
  </si>
  <si>
    <t>105_Ｊ67a保険業（保険媒介代理業，保険サービス業を含む）</t>
  </si>
  <si>
    <t>05111_Ｅ191タイヤ・チューブ製造業</t>
  </si>
  <si>
    <t>05112_Ｅ192ゴム製・プラスチック製履物・同附属品製造業</t>
  </si>
  <si>
    <t>111_Ｋ68不動産業</t>
  </si>
  <si>
    <t>05113_Ｅ19aその他のゴム製品製造業</t>
  </si>
  <si>
    <t>1111_Ｋ68a不動産取引業</t>
  </si>
  <si>
    <t>1112_Ｋ69a不動産賃貸業・管理業（別掲を除く）</t>
  </si>
  <si>
    <t>05121_Ｅ20a革製履物・同材料・同附属品製造業</t>
  </si>
  <si>
    <t>1113_Ｋ692貸家業，貸間業</t>
  </si>
  <si>
    <t>05122_Ｅ20cかばん・袋物製造業</t>
  </si>
  <si>
    <t>1114_Ｋ693駐車場業</t>
  </si>
  <si>
    <t>05123_Ｅ20dその他のなめし革製品・毛皮製造業</t>
  </si>
  <si>
    <t>112_Ｋ70物品賃貸業</t>
  </si>
  <si>
    <t>05131_Ｅ211ガラス・同製品製造業</t>
  </si>
  <si>
    <t>121_Ｌ71学術・開発研究機関</t>
  </si>
  <si>
    <t>05132_Ｅ212セメント・同製品製造業</t>
  </si>
  <si>
    <t>122_Ｌ72専門サービス業（他に分類されないもの）</t>
  </si>
  <si>
    <t>05133_Ｅ213建設用粘土製品製造業（陶磁器製を除く）</t>
  </si>
  <si>
    <t>123_Ｌ73広告業</t>
  </si>
  <si>
    <t>05134_Ｅ214陶磁器・同関連製品製造業</t>
  </si>
  <si>
    <t>124_Ｌ74技術サービス業（他に分類されないもの）</t>
  </si>
  <si>
    <t>05135_Ｅ21aその他の窯業・土石製品製造業</t>
  </si>
  <si>
    <t>131_Ｍ75宿泊業</t>
  </si>
  <si>
    <t>05141_Ｅ22a鉄鋼業</t>
  </si>
  <si>
    <t>132_Ｍ76飲食店</t>
  </si>
  <si>
    <t>133_Ｍ77持ち帰り・配達飲食サービス業</t>
  </si>
  <si>
    <t>05151_Ｅ23a非鉄金属製造業</t>
  </si>
  <si>
    <t>141_Ｎ78洗濯・理容・美容・浴場業</t>
  </si>
  <si>
    <t>05161_Ｅ24a金属製品製造業</t>
  </si>
  <si>
    <t>142_Ｎ79その他の生活関連サービス業</t>
  </si>
  <si>
    <t>143_Ｎ80娯楽業</t>
  </si>
  <si>
    <t>05171_Ｅ251ボイラ・原動機製造業</t>
  </si>
  <si>
    <t>05172_Ｅ252ポンプ・圧縮機器製造業</t>
  </si>
  <si>
    <t>151_Ｏ81学校教育</t>
  </si>
  <si>
    <t>05173_Ｅ253一般産業用機械・装置製造業</t>
  </si>
  <si>
    <t>152_Ｏ82その他の教育，学習支援業</t>
  </si>
  <si>
    <t>05174_Ｅ259その他のはん用機械・同部分品製造業</t>
  </si>
  <si>
    <t>161_Ｐ83医療業</t>
  </si>
  <si>
    <t>05181_Ｅ26a農業・建設・鉱山機械製造業</t>
  </si>
  <si>
    <t>162_Ｐ84保健衛生</t>
  </si>
  <si>
    <t>05182_Ｅ264生活関連産業用機械製造業</t>
  </si>
  <si>
    <t>163_Ｐ85社会保険・社会福祉・介護事業</t>
  </si>
  <si>
    <t>05183_Ｅ265基礎素材産業用機械製造業</t>
  </si>
  <si>
    <t>1631_Ｐ85a社会保険事業団体，福祉事務所</t>
  </si>
  <si>
    <t>05184_Ｅ266金属加工機械製造業</t>
  </si>
  <si>
    <t>1632_Ｐ853児童福祉事業</t>
  </si>
  <si>
    <t>05185_Ｅ267半導体・フラットパネルディスプレイ製造装置製造業</t>
  </si>
  <si>
    <t>1633_Ｐ85n老人福祉・介護事業（訪問介護事業を除く）</t>
  </si>
  <si>
    <t>05186_Ｅ26cその他の生産用機械・同部分品製造業</t>
  </si>
  <si>
    <t>1634_Ｐ855障害者福祉事業</t>
  </si>
  <si>
    <t>1635_Ｐ85p訪問介護事業</t>
  </si>
  <si>
    <t>05191_Ｅ27a事務用・サービス用・娯楽用機械器具製造業</t>
  </si>
  <si>
    <t>1636_Ｐ859その他の社会保険・社会福祉・介護事業</t>
  </si>
  <si>
    <t>05192_Ｅ274医療用機械器具・医療用品製造業</t>
  </si>
  <si>
    <t>05193_Ｅ275光学機械器具・レンズ製造業</t>
  </si>
  <si>
    <t>171_Ｑ86郵便局</t>
  </si>
  <si>
    <t>05194_Ｅ27cその他の業務用機械器具製造業</t>
  </si>
  <si>
    <t>172_Ｑ87協同組合（他に分類されないもの）</t>
  </si>
  <si>
    <t>05201_Ｅ28a電子部品・デバイス・電子回路製造業</t>
  </si>
  <si>
    <t>181_Ｒ88廃棄物処理業</t>
  </si>
  <si>
    <t>182_Ｒ89自動車整備業</t>
  </si>
  <si>
    <t>05211_Ｅ29a発電用・送電用・配電用・産業用電気機械器具製造業</t>
  </si>
  <si>
    <t>183_Ｒ90機械等修理業（別掲を除く）</t>
  </si>
  <si>
    <t>05212_Ｅ293民生用電気機械器具製造業</t>
  </si>
  <si>
    <t>184_Ｒ91職業紹介・労働者派遣業</t>
  </si>
  <si>
    <t>05213_Ｅ296電子応用装置製造業</t>
  </si>
  <si>
    <t>185_Ｒ92その他の事業サービス業</t>
  </si>
  <si>
    <t>05214_Ｅ297電気計測器製造業</t>
  </si>
  <si>
    <t>186_Ｒ93政治・経済・文化団体</t>
  </si>
  <si>
    <t>05215_Ｅ29cその他の電気機械器具製造業</t>
  </si>
  <si>
    <t>187_Ｒ94宗教</t>
  </si>
  <si>
    <t>188_Ｒ95その他のサービス業</t>
  </si>
  <si>
    <t>05221_Ｅ301通信機械器具・同関連機械器具製造業</t>
  </si>
  <si>
    <t>189_Ｒ96外国公務</t>
  </si>
  <si>
    <t>05222_Ｅ302映像・音響機械器具製造業</t>
  </si>
  <si>
    <t>05223_Ｅ303電子計算機・同附属装置製造業</t>
  </si>
  <si>
    <t>191_Ｓ97国家公務</t>
  </si>
  <si>
    <t>192_Ｓ98地方公務</t>
  </si>
  <si>
    <t>05231_Ｅ311自動車・同附属品製造業</t>
  </si>
  <si>
    <t>05232_Ｅ312鉄道車両・同部分品製造業</t>
  </si>
  <si>
    <t>05233_Ｅ313船舶製造・修理業，舶用機関製造業</t>
  </si>
  <si>
    <t>05234_Ｅ314航空機・同附属品製造業</t>
  </si>
  <si>
    <t>05235_Ｅ31aその他の輸送用機械器具製造業</t>
  </si>
  <si>
    <t>05241_Ｅ32a装身具・装飾品等製造業（貴金属・宝石製を含む）</t>
  </si>
  <si>
    <t>05242_Ｅ323時計・同部分品製造業</t>
  </si>
  <si>
    <t>05243_Ｅ324楽器製造業</t>
  </si>
  <si>
    <t>05244_Ｅ325がん具・運動用具製造業</t>
  </si>
  <si>
    <t>05245_Ｅ32c他に分類されない製造業</t>
  </si>
  <si>
    <t>061_Ｆ33電気・ガス・熱供給・水道業</t>
  </si>
  <si>
    <t>0611_Ｆ331電気業</t>
  </si>
  <si>
    <t>0612_Ｆ341ガス業</t>
  </si>
  <si>
    <t>0613_Ｆ351熱供給業</t>
  </si>
  <si>
    <t>0614_Ｆ36a水道業</t>
  </si>
  <si>
    <t>0711_Ｇ37a電気通信業</t>
  </si>
  <si>
    <t>0712_Ｇ373電気通信に附帯するサービス業</t>
  </si>
  <si>
    <t>0721_Ｇ38a放送業</t>
  </si>
  <si>
    <t>0731_Ｇ391ソフトウェア業</t>
  </si>
  <si>
    <t>0732_Ｇ392情報処理・提供サービス業</t>
  </si>
  <si>
    <t>0741_Ｇ401インターネット附随サービス業</t>
  </si>
  <si>
    <t>0751_Ｇ41a映像・音声情報制作業</t>
  </si>
  <si>
    <t>0752_Ｇ413新聞業</t>
  </si>
  <si>
    <t>0753_Ｇ414出版業</t>
  </si>
  <si>
    <t>0754_Ｇ415広告制作業</t>
  </si>
  <si>
    <t>0755_Ｇ416映像・音声・文字情報制作に附帯するサービス業</t>
  </si>
  <si>
    <t>0811_Ｈ421鉄道業</t>
  </si>
  <si>
    <t>0821_Ｈ43a道路旅客運送業</t>
  </si>
  <si>
    <t>0831_Ｈ44a道路貨物運送業</t>
  </si>
  <si>
    <t>0841_Ｈ45a水運業</t>
  </si>
  <si>
    <t>0851_Ｈ46a航空運輸業</t>
  </si>
  <si>
    <t>0861_Ｈ47a倉庫業</t>
  </si>
  <si>
    <t>0871_Ｈ48a運輸に附帯するサービス業</t>
  </si>
  <si>
    <t>0881_Ｈ491郵便業（信書便事業を含む）</t>
  </si>
  <si>
    <t>09101_Ｉ501各種商品卸売業</t>
  </si>
  <si>
    <t>09102_Ｉ511繊維品卸売業（衣服，身の回り品を除く）</t>
  </si>
  <si>
    <t>09103_Ｉ512衣服卸売業</t>
  </si>
  <si>
    <t>09104_Ｉ513身の回り品卸売業</t>
  </si>
  <si>
    <t>09105_Ｉ521農畜産物・水産物卸売業</t>
  </si>
  <si>
    <t>09106_Ｉ522食料・飲料卸売業</t>
  </si>
  <si>
    <t>09107_Ｉ531建築材料卸売業</t>
  </si>
  <si>
    <t>09108_Ｉ532化学製品卸売業</t>
  </si>
  <si>
    <t>09109_Ｉ533石油・鉱物卸売業</t>
  </si>
  <si>
    <t>09110_Ｉ53a金属材料卸売業</t>
  </si>
  <si>
    <t>09111_Ｉ536再生資源卸売業</t>
  </si>
  <si>
    <t>09112_Ｉ542自動車卸売業</t>
  </si>
  <si>
    <t>09113_Ｉ543電気機械器具卸売業</t>
  </si>
  <si>
    <t>09114_Ｉ54aその他の機械器具卸売業</t>
  </si>
  <si>
    <t>09115_Ｉ551家具・建具・じゅう器等卸売業</t>
  </si>
  <si>
    <t>09116_Ｉ552医薬品・化粧品等卸売業</t>
  </si>
  <si>
    <t>09117_Ｉ553紙・紙製品卸売業</t>
  </si>
  <si>
    <t>09118_Ｉ559その他の卸売業</t>
  </si>
  <si>
    <t>0921_Ｉ56a各種商品小売業</t>
  </si>
  <si>
    <t>0931_Ｉ571呉服・服地・寝具小売業</t>
  </si>
  <si>
    <t>0932_Ｉ57a男子・婦人・子供服小売業</t>
  </si>
  <si>
    <t>0933_Ｉ574靴・履物小売業</t>
  </si>
  <si>
    <t>0934_Ｉ579その他の織物・衣服・身の回り品小売業</t>
  </si>
  <si>
    <t>0941_Ｉ581各種食料品小売業</t>
  </si>
  <si>
    <t>0942_Ｉ582野菜・果実小売業</t>
  </si>
  <si>
    <t>0943_Ｉ583食肉小売業</t>
  </si>
  <si>
    <t>0944_Ｉ584鮮魚小売業</t>
  </si>
  <si>
    <t>0945_Ｉ585酒小売業</t>
  </si>
  <si>
    <t>0946_Ｉ586菓子・パン小売業</t>
  </si>
  <si>
    <t>0947_Ｉ58n料理品小売業</t>
  </si>
  <si>
    <t>0948_Ｉ58pその他の飲食料品小売業</t>
  </si>
  <si>
    <t>0951_Ｉ591自動車小売業</t>
  </si>
  <si>
    <t>0952_Ｉ592自転車小売業</t>
  </si>
  <si>
    <t>0953_Ｉ593機械器具小売業（自動車，自転車を除く）</t>
  </si>
  <si>
    <t>0961_Ｉ601家具・建具・畳小売業</t>
  </si>
  <si>
    <t>0962_Ｉ602じゅう器小売業</t>
  </si>
  <si>
    <t>0963_Ｉ603医薬品・化粧品小売業</t>
  </si>
  <si>
    <t>0964_Ｉ605燃料小売業</t>
  </si>
  <si>
    <t>0965_Ｉ606書籍・文房具小売業</t>
  </si>
  <si>
    <t>0966_Ｉ607スポーツ用品・がん具・娯楽用品・楽器小売業</t>
  </si>
  <si>
    <t>0967_Ｉ608写真機・時計・眼鏡小売業</t>
  </si>
  <si>
    <t>0968_Ｉ60a他に分類されない小売業</t>
  </si>
  <si>
    <t>101_Ｊ62金融業，保険業</t>
  </si>
  <si>
    <t>1011_Ｊ62a銀行業</t>
  </si>
  <si>
    <t>1012_Ｊ63a協同組織金融業</t>
  </si>
  <si>
    <t>1013_Ｊ64a非預金信用機関</t>
  </si>
  <si>
    <t>1014_Ｊ65a金融商品取引業，商品先物取引業</t>
  </si>
  <si>
    <t>1015_Ｊ67a保険業（保険媒介代理業，保険サービス業を含む）</t>
  </si>
  <si>
    <t>1121_Ｋ70a物品賃貸業</t>
  </si>
  <si>
    <t>1211_Ｌ71a学術・開発研究機関</t>
  </si>
  <si>
    <t>1221_Ｌ721法律事務所，特許事務所</t>
  </si>
  <si>
    <t>1222_Ｌ722公証人役場，司法書士事務所，土地家屋調査士事務所</t>
  </si>
  <si>
    <t>1223_Ｌ723行政書士事務所</t>
  </si>
  <si>
    <t>1224_Ｌ724公認会計士事務所，税理士事務所</t>
  </si>
  <si>
    <t>1225_Ｌ725社会保険労務士事務所</t>
  </si>
  <si>
    <t>1226_Ｌ726デザイン業</t>
  </si>
  <si>
    <t>1227_Ｌ728経営コンサルタント業，純粋持株会社</t>
  </si>
  <si>
    <t>1228_Ｌ72aその他の専門サービス業</t>
  </si>
  <si>
    <t>1231_Ｌ731広告業</t>
  </si>
  <si>
    <t>1241_Ｌ741獣医業</t>
  </si>
  <si>
    <t>1242_Ｌ742土木建築サービス業</t>
  </si>
  <si>
    <t>1243_Ｌ743機械設計業</t>
  </si>
  <si>
    <t>1244_Ｌ744商品・非破壊検査業</t>
  </si>
  <si>
    <t>1245_Ｌ746写真業</t>
  </si>
  <si>
    <t>1246_Ｌ74aその他の技術サービス業</t>
  </si>
  <si>
    <t>1311_Ｍ75a宿泊業</t>
  </si>
  <si>
    <t>1321_Ｍ76a食堂，そば・すし店</t>
  </si>
  <si>
    <t>1322_Ｍ76c酒場，ビヤホール，バー，キャバレー，ナイトクラブ</t>
  </si>
  <si>
    <t>1323_Ｍ767喫茶店</t>
  </si>
  <si>
    <t>1324_Ｍ769その他の飲食店</t>
  </si>
  <si>
    <t>1331_Ｍ771持ち帰り飲食サービス業</t>
  </si>
  <si>
    <t>1332_Ｍ772配達飲食サービス業</t>
  </si>
  <si>
    <t>1411_Ｎ781洗濯業</t>
  </si>
  <si>
    <t>1412_Ｎ782理容業</t>
  </si>
  <si>
    <t>1413_Ｎ783美容業</t>
  </si>
  <si>
    <t>1414_Ｎ78a浴場業</t>
  </si>
  <si>
    <t>1415_Ｎ789その他の洗濯・理容・美容・浴場業</t>
  </si>
  <si>
    <t>1421_Ｎ791旅行業</t>
  </si>
  <si>
    <t>1422_Ｎ792家事サービス業</t>
  </si>
  <si>
    <t>1423_Ｎ793衣服裁縫修理業</t>
  </si>
  <si>
    <t>1424_Ｎ79a火葬・墓地管理業，冠婚葬祭業</t>
  </si>
  <si>
    <t>1425_Ｎ79c他に分類されない生活関連サービス業</t>
  </si>
  <si>
    <t>1431_Ｎ80a興行場（別掲を除く），興行団</t>
  </si>
  <si>
    <t>1432_Ｎ803競輪・競馬等の競走場，競技団</t>
  </si>
  <si>
    <t>1433_Ｎ80cスポーツ施設提供業，公園，遊園地</t>
  </si>
  <si>
    <t>1434_Ｎ806遊戯場</t>
  </si>
  <si>
    <t>1435_Ｎ809その他の娯楽業</t>
  </si>
  <si>
    <t>1511_Ｏ81a学校教育（専修学校，各種学校を除く）</t>
  </si>
  <si>
    <t>1512_Ｏ817専修学校，各種学校</t>
  </si>
  <si>
    <t>1513_Ｏ818学校教育支援機関</t>
  </si>
  <si>
    <t>1521_Ｏ821社会教育</t>
  </si>
  <si>
    <t>1522_Ｏ822職業・教育支援施設</t>
  </si>
  <si>
    <t>1523_Ｏ823学習塾</t>
  </si>
  <si>
    <t>1524_Ｏ824教養・技能教授業</t>
  </si>
  <si>
    <t>1525_Ｏ829他に分類されない教育，学習支援業</t>
  </si>
  <si>
    <t>1611_Ｐ831病院</t>
  </si>
  <si>
    <t>1612_Ｐ832一般診療所</t>
  </si>
  <si>
    <t>1613_Ｐ833歯科診療所</t>
  </si>
  <si>
    <t>1614_Ｐ835療術業</t>
  </si>
  <si>
    <t>1615_Ｐ83aその他の医療業</t>
  </si>
  <si>
    <t>1621_Ｐ84a保健所，健康相談施設</t>
  </si>
  <si>
    <t>1622_Ｐ849その他の保健衛生</t>
  </si>
  <si>
    <t>1711_Ｑ86a郵便局</t>
  </si>
  <si>
    <t>1721_Ｑ87a協同組合（他に分類されないもの）</t>
  </si>
  <si>
    <t>1811_Ｒ88a廃棄物処理業</t>
  </si>
  <si>
    <t>1821_Ｒ891自動車整備業</t>
  </si>
  <si>
    <t>1831_Ｒ901機械修理業（電気機械器具を除く）</t>
  </si>
  <si>
    <t>1832_Ｒ902電気機械器具修理業</t>
  </si>
  <si>
    <t>1833_Ｒ90aその他の修理業</t>
  </si>
  <si>
    <t>1841_Ｒ911職業紹介業</t>
  </si>
  <si>
    <t>1842_Ｒ912労働者派遣業</t>
  </si>
  <si>
    <t>1851_Ｒ922建物サービス業</t>
  </si>
  <si>
    <t>1852_Ｒ923警備業</t>
  </si>
  <si>
    <t>1853_Ｒ92a他に分類されない事業サービス業</t>
  </si>
  <si>
    <t>1861_Ｒ93a政治・経済・文化団体</t>
  </si>
  <si>
    <t>1871_Ｒ94a宗教</t>
  </si>
  <si>
    <t>1881_Ｒ95aその他のサービス業</t>
  </si>
  <si>
    <t>1891_Ｒ96a外国公務</t>
  </si>
  <si>
    <t>1911_Ｓ97a国家公務</t>
  </si>
  <si>
    <t>1921_Ｓ981都道府県機関</t>
  </si>
  <si>
    <t>1922_Ｓ982市町村機関</t>
  </si>
  <si>
    <t>201_Ｔ99分類不能の産業</t>
  </si>
  <si>
    <t>2011_Ｔ999分類不能の産業</t>
  </si>
  <si>
    <t>（27）　職業　【職業】</t>
  </si>
  <si>
    <t>（302区分）</t>
  </si>
  <si>
    <t>（82区分）</t>
  </si>
  <si>
    <t>01_Ａ管理的職業従事者</t>
  </si>
  <si>
    <t>01_うちＡ管理的職業従事者</t>
  </si>
  <si>
    <t>011_Ａ01管理的公務員</t>
  </si>
  <si>
    <t>02_Ｂ専門的・技術的職業従事者</t>
  </si>
  <si>
    <t>02_うちＢ専門的・技術的職業従事者</t>
  </si>
  <si>
    <t>0111_Ａ01a管理的公務員</t>
  </si>
  <si>
    <t>012_Ａ02法人・団体役員</t>
  </si>
  <si>
    <t>021_うちＢ06技術者</t>
  </si>
  <si>
    <t>03_Ｃ事務従事者</t>
  </si>
  <si>
    <t>03_うちＣ事務従事者</t>
  </si>
  <si>
    <t>013_Ａ03その他の管理的職業従事者</t>
  </si>
  <si>
    <t>022_うちＢ12保健医療従事者</t>
  </si>
  <si>
    <t>04_Ｄ販売従事者</t>
  </si>
  <si>
    <t>04_うちＤ販売従事者</t>
  </si>
  <si>
    <t>0121_Ａ021会社役員</t>
  </si>
  <si>
    <t>023_うちＢ16社会福祉専門職業従事者</t>
  </si>
  <si>
    <t>05_Ｅサービス職業従事者</t>
  </si>
  <si>
    <t>05_うちＥサービス職業従事者</t>
  </si>
  <si>
    <t>0122_Ａ02aその他の法人・団体役員</t>
  </si>
  <si>
    <t>0201_Ｂ05研究者</t>
  </si>
  <si>
    <t>024_うちＢ19教員</t>
  </si>
  <si>
    <t>06_Ｆ保安職業従事者</t>
  </si>
  <si>
    <t>06_うちＦ保安職業従事者</t>
  </si>
  <si>
    <t>0202_Ｂ06技術者</t>
  </si>
  <si>
    <t>07_Ｇ農林漁業従事者</t>
  </si>
  <si>
    <t>07_うちＧ農林漁業従事者</t>
  </si>
  <si>
    <t>0131_Ａ03a法人・団体管理的職業従事者</t>
  </si>
  <si>
    <t>02021_Ｂ10a～Ｂ10c情報処理技術者</t>
  </si>
  <si>
    <t>08_Ｈ生産工程従事者</t>
  </si>
  <si>
    <t>08_うちＨ生産工程従事者</t>
  </si>
  <si>
    <t>0132_Ａ049他に分類されない管理的職業従事者</t>
  </si>
  <si>
    <t>02022_Ｂ06a～Ｂ09a，Ｂ11aその他の技術者</t>
  </si>
  <si>
    <t>041_Ｄ32商品販売従事者</t>
  </si>
  <si>
    <t>09_Ｉ輸送・機械運転従事者</t>
  </si>
  <si>
    <t>09_うちＩ輸送・機械運転従事者</t>
  </si>
  <si>
    <t>0203_Ｂ12保健医療従事者</t>
  </si>
  <si>
    <t>042_Ｄ33販売類似職業従事者</t>
  </si>
  <si>
    <t>10_Ｊ建設・採掘従事者</t>
  </si>
  <si>
    <t>10_うちＪ建設・採掘従事者</t>
  </si>
  <si>
    <t>02031_Ｂ121医師</t>
  </si>
  <si>
    <t>043_Ｄ34営業職業従事者</t>
  </si>
  <si>
    <t>11_Ｋ運搬・清掃・包装等従事者</t>
  </si>
  <si>
    <t>11_うちＫ運搬・清掃・包装等従事者</t>
  </si>
  <si>
    <t>02011_Ｂ051自然科学系研究者</t>
  </si>
  <si>
    <t>02032_Ｂ133看護師（准看護師を含む）</t>
  </si>
  <si>
    <t>12_Ｌ分類不能の職業</t>
  </si>
  <si>
    <t>02012_Ｂ052人文・社会科学系等研究者</t>
  </si>
  <si>
    <t>02033_Ｂ122～Ｂ132，Ｂ141～Ｂ15aその他の保健医療従事者</t>
  </si>
  <si>
    <t>051_うちＥ35家庭生活支援サービス職業従事者</t>
  </si>
  <si>
    <t>0204_Ｂ16社会福祉専門職業従事者</t>
  </si>
  <si>
    <t>052_うちＥ36介護サービス職業従事者</t>
  </si>
  <si>
    <t>020201_Ｂ06a農林水産・食品技術者</t>
  </si>
  <si>
    <t>0205_Ｂ17法務従事者</t>
  </si>
  <si>
    <t>053_うちＥ37保健医療サービス職業従事者</t>
  </si>
  <si>
    <t>020202_Ｂ07a電気・電子・電気通信技術者（通信ネットワーク技術者を除く）</t>
  </si>
  <si>
    <t>0206_Ｂ18経営・金融・保険専門職業従事者</t>
  </si>
  <si>
    <t>054_うちＥ38生活衛生サービス職業従事者</t>
  </si>
  <si>
    <t>020203_Ｂ07c機械技術者</t>
  </si>
  <si>
    <t>0207_Ｂ19教員</t>
  </si>
  <si>
    <t>055_うちＥ39飲食物調理従事者</t>
  </si>
  <si>
    <t>020204_Ｂ07d輸送用機器技術者</t>
  </si>
  <si>
    <t>0208_Ｂ20宗教家</t>
  </si>
  <si>
    <t>056_うちＥ40接客・給仕職業従事者</t>
  </si>
  <si>
    <t>020205_Ｂ07e金属技術者</t>
  </si>
  <si>
    <t>0209_Ｂ21著述家，記者，編集者</t>
  </si>
  <si>
    <t>020206_Ｂ07f化学技術者</t>
  </si>
  <si>
    <t>0210_Ｂ22美術家，デザイナー，写真家，映像撮影者</t>
  </si>
  <si>
    <t>020207_Ｂ091建築技術者</t>
  </si>
  <si>
    <t>0211_Ｂ23音楽家，舞台芸術家</t>
  </si>
  <si>
    <t>020208_Ｂ09a土木・測量技術者</t>
  </si>
  <si>
    <t>0212_Ｂ24その他の専門的職業従事者</t>
  </si>
  <si>
    <t>081_Ｈ49製品製造・加工処理従事者（金属製品）</t>
  </si>
  <si>
    <t>020209_Ｂ10aシステムコンサルタント・設計者</t>
  </si>
  <si>
    <t>082_Ｈ50製品製造・加工処理従事者（金属製品を除く）</t>
  </si>
  <si>
    <t>020210_Ｂ104ソフトウェア作成者</t>
  </si>
  <si>
    <t>031_Ｃ25一般事務従事者</t>
  </si>
  <si>
    <t>083_Ｈ51，Ｈ55機械組立従事者，機械整備・修理従事者</t>
  </si>
  <si>
    <t>020211_Ｂ10cその他の情報処理・通信技術者</t>
  </si>
  <si>
    <t>032_Ｃ26会計事務従事者</t>
  </si>
  <si>
    <t>084_Ｈ56，Ｈ58製品検査従事者，機械検査従事者</t>
  </si>
  <si>
    <t>020212_Ｂ11aその他の技術者</t>
  </si>
  <si>
    <t>033_Ｃ27生産関連事務従事者</t>
  </si>
  <si>
    <t>085_Ｈ59生産関連・生産類似作業従事者</t>
  </si>
  <si>
    <t>034_Ｃ28営業・販売事務従事者</t>
  </si>
  <si>
    <t>020301_Ｂ121医師</t>
  </si>
  <si>
    <t>035_Ｃ29外勤事務従事者</t>
  </si>
  <si>
    <t>020302_Ｂ122歯科医師</t>
  </si>
  <si>
    <t>036_Ｃ30運輸・郵便事務従事者</t>
  </si>
  <si>
    <t>101_うちＪ65，Ｊ67建設・土木作業従事者，電気工事従事者</t>
  </si>
  <si>
    <t>020303_Ｂ123獣医師</t>
  </si>
  <si>
    <t>037_Ｃ31事務用機器操作員</t>
  </si>
  <si>
    <t>020304_Ｂ124薬剤師</t>
  </si>
  <si>
    <t>020305_Ｂ131保健師</t>
  </si>
  <si>
    <t>020306_Ｂ132助産師</t>
  </si>
  <si>
    <t>020307_Ｂ133看護師（准看護師を含む）</t>
  </si>
  <si>
    <t>020308_Ｂ141診療放射線技師</t>
  </si>
  <si>
    <t>020309_Ｂ143臨床検査技師</t>
  </si>
  <si>
    <t>051_Ｅ35家庭生活支援サービス職業従事者</t>
  </si>
  <si>
    <t>020310_Ｂ144理学療法士，作業療法士</t>
  </si>
  <si>
    <t>052_Ｅ36介護サービス職業従事者</t>
  </si>
  <si>
    <t>020311_Ｂ145視能訓練士，言語聴覚士</t>
  </si>
  <si>
    <t>053_Ｅ37保健医療サービス職業従事者</t>
  </si>
  <si>
    <t>020312_Ｂ146歯科衛生士</t>
  </si>
  <si>
    <t>054_Ｅ38生活衛生サービス職業従事者</t>
  </si>
  <si>
    <t>020313_Ｂ147歯科技工士</t>
  </si>
  <si>
    <t>055_Ｅ39飲食物調理従事者</t>
  </si>
  <si>
    <t>020314_Ｂ151栄養士</t>
  </si>
  <si>
    <t>056_Ｅ40接客・給仕職業従事者</t>
  </si>
  <si>
    <t>020315_Ｂ152あん摩マッサージ指圧師，はり師，きゅう師，柔道整復師</t>
  </si>
  <si>
    <t>057_Ｅ41居住施設・ビル等管理人</t>
  </si>
  <si>
    <t>020316_Ｂ15aその他の保健医療従事者</t>
  </si>
  <si>
    <t>058_Ｅ42その他のサービス職業従事者</t>
  </si>
  <si>
    <t>02041_Ｂ163保育士</t>
  </si>
  <si>
    <t>02042_Ｂ16aその他の社会福祉専門職業従事者</t>
  </si>
  <si>
    <t>071_Ｇ46農業従事者</t>
  </si>
  <si>
    <t>072_Ｇ47林業従事者</t>
  </si>
  <si>
    <t>02051_Ｂ17a裁判官，検察官，弁護士</t>
  </si>
  <si>
    <t>073_Ｇ48漁業従事者</t>
  </si>
  <si>
    <t>02052_Ｂ17c弁理士，司法書士</t>
  </si>
  <si>
    <t>02053_Ｂ179その他の法務従事者</t>
  </si>
  <si>
    <t>02061_Ｂ181公認会計士</t>
  </si>
  <si>
    <t>0821_Ｈ50a化学製品製造従事者</t>
  </si>
  <si>
    <t>02062_Ｂ182税理士</t>
  </si>
  <si>
    <t>0822_Ｈ50c窯業・土石製品製造従事者</t>
  </si>
  <si>
    <t>02063_Ｂ183社会保険労務士</t>
  </si>
  <si>
    <t>0823_Ｈ50d食料品製造従事者</t>
  </si>
  <si>
    <t>02064_Ｂ18aその他の経営・金融・保険専門職業従事者</t>
  </si>
  <si>
    <t>0824_Ｈ50e飲料・たばこ製造従事者</t>
  </si>
  <si>
    <t>0825_Ｈ50f紡織・衣服・繊維製品製造従事者</t>
  </si>
  <si>
    <t>02071_Ｂ191幼稚園教員</t>
  </si>
  <si>
    <t>0826_Ｈ50g木・紙製品製造従事者</t>
  </si>
  <si>
    <t>02072_Ｂ192小学校教員</t>
  </si>
  <si>
    <t>0827_Ｈ50h印刷・製本従事者</t>
  </si>
  <si>
    <t>02073_Ｂ193中学校教員</t>
  </si>
  <si>
    <t>0828_Ｈ50iゴム・プラスチック製品製造従事者</t>
  </si>
  <si>
    <t>02074_Ｂ19a高等学校教員</t>
  </si>
  <si>
    <t>0829_Ｈ50jその他の製品製造・加工処理従事者（金属製品を除く）</t>
  </si>
  <si>
    <t>02075_Ｂ196特別支援学校教員</t>
  </si>
  <si>
    <t>083_Ｈ51機械組立従事者</t>
  </si>
  <si>
    <t>02076_Ｂ19c大学教員</t>
  </si>
  <si>
    <t>084_Ｈ55機械整備・修理従事者</t>
  </si>
  <si>
    <t>02077_Ｂ199その他の教員</t>
  </si>
  <si>
    <t>085_Ｈ56製品検査従事者</t>
  </si>
  <si>
    <t>086_Ｈ58機械検査従事者</t>
  </si>
  <si>
    <t>02081_Ｂ201宗教家</t>
  </si>
  <si>
    <t>087_Ｈ59生産関連・生産類似作業従事者</t>
  </si>
  <si>
    <t>02091_Ｂ211著述家</t>
  </si>
  <si>
    <t>091_Ｉ60鉄道運転従事者</t>
  </si>
  <si>
    <t>02092_Ｂ212記者，編集者</t>
  </si>
  <si>
    <t>092_Ｉ61自動車運転従事者</t>
  </si>
  <si>
    <t>093_Ｉ62船舶・航空機運転従事者</t>
  </si>
  <si>
    <t>02101_Ｂ22a彫刻家，画家，工芸美術家</t>
  </si>
  <si>
    <t>094_Ｉ63その他の輸送従事者</t>
  </si>
  <si>
    <t>02102_Ｂ224デザイナー</t>
  </si>
  <si>
    <t>095_Ｉ64定置・建設機械運転従事者</t>
  </si>
  <si>
    <t>02103_Ｂ225写真家，映像撮影者</t>
  </si>
  <si>
    <t>101_Ｊ65建設・土木作業従事者</t>
  </si>
  <si>
    <t>02111_Ｂ231音楽家</t>
  </si>
  <si>
    <t>102_Ｊ67電気工事従事者</t>
  </si>
  <si>
    <t>02112_Ｂ23a舞踊家，俳優，演出家，演芸家</t>
  </si>
  <si>
    <t>103_Ｊ69採掘従事者</t>
  </si>
  <si>
    <t>02121_Ｂ24a図書館司書，学芸員</t>
  </si>
  <si>
    <t>111_Ｋ70運搬従事者</t>
  </si>
  <si>
    <t>02122_Ｂ24n個人教師（音楽）</t>
  </si>
  <si>
    <t>112_Ｋ71清掃従事者</t>
  </si>
  <si>
    <t>02123_Ｂ24p個人教師（舞踊，俳優，演出，演芸）</t>
  </si>
  <si>
    <t>113_Ｋ72包装従事者</t>
  </si>
  <si>
    <t>02124_Ｂ24r個人教師（スポーツ）</t>
  </si>
  <si>
    <t>114_Ｋ73その他の運搬・清掃・包装等従事者</t>
  </si>
  <si>
    <t>02125_Ｂ24s個人教師（学習指導）</t>
  </si>
  <si>
    <t>02126_Ｂ24t個人教師（他に分類されないもの）</t>
  </si>
  <si>
    <t>02127_Ｂ245職業スポーツ従事者</t>
  </si>
  <si>
    <t>02128_Ｂ246通信機器操作従事者</t>
  </si>
  <si>
    <t>02129_Ｂ24c他に分類されない専門的職業従事者</t>
  </si>
  <si>
    <t>0311_Ｃ25a庶務・人事事務員</t>
  </si>
  <si>
    <t>0312_Ｃ254受付・案内事務員</t>
  </si>
  <si>
    <t>0313_Ｃ256電話応接事務員</t>
  </si>
  <si>
    <t>0314_Ｃ257総合事務員</t>
  </si>
  <si>
    <t>0315_Ｃ25cその他の一般事務従事者</t>
  </si>
  <si>
    <t>0321_Ｃ26a会計事務従事者</t>
  </si>
  <si>
    <t>0331_Ｃ27a生産関連事務従事者</t>
  </si>
  <si>
    <t>0341_Ｃ28a営業・販売事務従事者</t>
  </si>
  <si>
    <t>0351_Ｃ291集金人</t>
  </si>
  <si>
    <t>0352_Ｃ292調査員</t>
  </si>
  <si>
    <t>0353_Ｃ299その他の外勤事務従事者</t>
  </si>
  <si>
    <t>0361_Ｃ30a運輸事務員</t>
  </si>
  <si>
    <t>0362_Ｃ303郵便事務員</t>
  </si>
  <si>
    <t>0371_Ｃ311パーソナルコンピュータ操作員</t>
  </si>
  <si>
    <t>0372_Ｃ312データ・エントリー装置操作員</t>
  </si>
  <si>
    <t>0373_Ｃ31aその他の事務用機器操作員</t>
  </si>
  <si>
    <t>0411_Ｄ321小売店主・店長</t>
  </si>
  <si>
    <t>0412_Ｄ322卸売店主・店長</t>
  </si>
  <si>
    <t>0413_Ｄ323販売店員</t>
  </si>
  <si>
    <t>0414_Ｄ324商品訪問・移動販売従事者</t>
  </si>
  <si>
    <t>0415_Ｄ325再生資源回収・卸売従事者</t>
  </si>
  <si>
    <t>0416_Ｄ326商品仕入外交員</t>
  </si>
  <si>
    <t>0421_Ｄ331不動産仲介・売買人</t>
  </si>
  <si>
    <t>0422_Ｄ332保険代理・仲立人（ブローカー）</t>
  </si>
  <si>
    <t>0423_Ｄ33aその他の販売類似職業従事者</t>
  </si>
  <si>
    <t>0431_Ｄ343医薬品営業職業従事者</t>
  </si>
  <si>
    <t>0432_Ｄ34a機械器具・通信・システム営業職業従事者</t>
  </si>
  <si>
    <t>0433_Ｄ346金融・保険営業職業従事者</t>
  </si>
  <si>
    <t>0434_Ｄ347不動産営業職業従事者</t>
  </si>
  <si>
    <t>0435_Ｄ34cその他の営業職業従事者</t>
  </si>
  <si>
    <t>0511_Ｅ351家政婦（夫），家事手伝い</t>
  </si>
  <si>
    <t>0512_Ｅ359その他の家庭生活支援サービス職業従事者</t>
  </si>
  <si>
    <t>0521_Ｅ361介護職員（医療・福祉施設等）</t>
  </si>
  <si>
    <t>0522_Ｅ362訪問介護従事者</t>
  </si>
  <si>
    <t>0531_Ｅ371看護助手</t>
  </si>
  <si>
    <t>0532_Ｅ37aその他の保健医療サービス職業従事者</t>
  </si>
  <si>
    <t>0541_Ｅ381理容師</t>
  </si>
  <si>
    <t>0542_Ｅ382美容師</t>
  </si>
  <si>
    <t>0543_Ｅ383美容サービス従事者（美容師を除く）</t>
  </si>
  <si>
    <t>0544_Ｅ384浴場従事者</t>
  </si>
  <si>
    <t>0545_Ｅ38aクリーニング職，洗張職</t>
  </si>
  <si>
    <t>0551_Ｅ391調理人</t>
  </si>
  <si>
    <t>0552_Ｅ392バーテンダー</t>
  </si>
  <si>
    <t>0561_Ｅ401飲食店主・店長</t>
  </si>
  <si>
    <t>0562_Ｅ402旅館主・支配人</t>
  </si>
  <si>
    <t>0563_Ｅ40a飲食物給仕・身の回り世話従事者</t>
  </si>
  <si>
    <t>0564_Ｅ40c接客社交従事者</t>
  </si>
  <si>
    <t>0565_Ｅ407娯楽場等接客員</t>
  </si>
  <si>
    <t>0571_Ｅ41aマンション・アパート・下宿・寄宿舎・寮管理人</t>
  </si>
  <si>
    <t>0572_Ｅ413ビル管理人</t>
  </si>
  <si>
    <t>0573_Ｅ414駐車場管理人</t>
  </si>
  <si>
    <t>0581_Ｅ421旅行・観光案内人</t>
  </si>
  <si>
    <t>0582_Ｅ422物品一時預り人</t>
  </si>
  <si>
    <t>0583_Ｅ423物品賃貸人</t>
  </si>
  <si>
    <t>0584_Ｅ424広告宣伝員</t>
  </si>
  <si>
    <t>0585_Ｅ425葬儀師，火葬作業員</t>
  </si>
  <si>
    <t>0586_Ｅ429他に分類されないサービス職業従事者</t>
  </si>
  <si>
    <t>061_Ｆ43保安職業従事者</t>
  </si>
  <si>
    <t>0611_Ｆ43a自衛官</t>
  </si>
  <si>
    <t>0612_Ｆ44a警察官，海上保安官</t>
  </si>
  <si>
    <t>0613_Ｆ44c看守，その他の司法警察職員</t>
  </si>
  <si>
    <t>0614_Ｆ452消防員</t>
  </si>
  <si>
    <t>0615_Ｆ453警備員</t>
  </si>
  <si>
    <t>0616_Ｆ459他に分類されない保安職業従事者</t>
  </si>
  <si>
    <t>0711_Ｇ461農耕従事者</t>
  </si>
  <si>
    <t>0712_Ｇ462養畜従事者</t>
  </si>
  <si>
    <t>0713_Ｇ463植木職，造園師</t>
  </si>
  <si>
    <t>0714_Ｇ469その他の農業従事者</t>
  </si>
  <si>
    <t>0721_Ｇ471育林従事者</t>
  </si>
  <si>
    <t>0722_Ｇ472伐木・造材・集材従事者</t>
  </si>
  <si>
    <t>0723_Ｇ479その他の林業従事者</t>
  </si>
  <si>
    <t>0731_Ｇ481漁労従事者</t>
  </si>
  <si>
    <t>0732_Ｇ482船長・航海士・機関長・機関士（漁労船）</t>
  </si>
  <si>
    <t>0733_Ｇ483海藻・貝採取従事者</t>
  </si>
  <si>
    <t>0734_Ｇ484水産養殖従事者</t>
  </si>
  <si>
    <t>0735_Ｇ489その他の漁業従事者</t>
  </si>
  <si>
    <t>0811_Ｈ49a製銑・製鋼・非鉄金属製錬従事者</t>
  </si>
  <si>
    <t>0812_Ｈ49c鋳物製造・鍛造従事者</t>
  </si>
  <si>
    <t>0813_Ｈ49d金属工作機械作業従事者</t>
  </si>
  <si>
    <t>0814_Ｈ49e金属プレス従事者</t>
  </si>
  <si>
    <t>0815_Ｈ49f鉄工，製缶従事者</t>
  </si>
  <si>
    <t>0816_Ｈ49g板金従事者</t>
  </si>
  <si>
    <t>0817_Ｈ49h金属彫刻・表面処理従事者</t>
  </si>
  <si>
    <t>0818_Ｈ49i金属溶接・溶断従事者</t>
  </si>
  <si>
    <t>0819_Ｈ49jその他の製品製造・加工処理従事者（金属製品）</t>
  </si>
  <si>
    <t>0831_Ｈ51aはん用・生産用・業務用機械器具組立従事者</t>
  </si>
  <si>
    <t>0832_Ｈ51c電気機械器具組立従事者</t>
  </si>
  <si>
    <t>0833_Ｈ51d自動車組立従事者</t>
  </si>
  <si>
    <t>0834_Ｈ51e輸送機械組立従事者（自動車を除く）</t>
  </si>
  <si>
    <t>0835_Ｈ51f計量計測機器・光学機械器具組立従事者</t>
  </si>
  <si>
    <t>0841_Ｈ551はん用・生産用・業務用機械器具整備・修理従事者</t>
  </si>
  <si>
    <t>0842_Ｈ552電気機械器具整備・修理従事者</t>
  </si>
  <si>
    <t>0843_Ｈ553自動車整備・修理従事者</t>
  </si>
  <si>
    <t>0844_Ｈ554輸送機械整備・修理従事者（自動車を除く）</t>
  </si>
  <si>
    <t>0845_Ｈ555計量計測機器・光学機械器具整備・修理従事者</t>
  </si>
  <si>
    <t>08501_Ｈ56a金属製品検査従事者</t>
  </si>
  <si>
    <t>08502_Ｈ571化学製品検査従事者</t>
  </si>
  <si>
    <t>08503_Ｈ572窯業・土石製品検査従事者</t>
  </si>
  <si>
    <t>08504_Ｈ573食料品検査従事者</t>
  </si>
  <si>
    <t>08505_Ｈ574飲料・たばこ検査従事者</t>
  </si>
  <si>
    <t>08506_Ｈ575紡織・衣服・繊維製品検査従事者</t>
  </si>
  <si>
    <t>08507_Ｈ576木・紙製品検査従事者</t>
  </si>
  <si>
    <t>08508_Ｈ577印刷・製本検査従事者</t>
  </si>
  <si>
    <t>08509_Ｈ578ゴム・プラスチック製品検査従事者</t>
  </si>
  <si>
    <t>08510_Ｈ579その他の製品検査従事者</t>
  </si>
  <si>
    <t>0861_Ｈ581はん用・生産用・業務用機械器具検査従事者</t>
  </si>
  <si>
    <t>0862_Ｈ582電気機械器具検査従事者</t>
  </si>
  <si>
    <t>0863_Ｈ583自動車検査従事者</t>
  </si>
  <si>
    <t>0864_Ｈ584輸送機械検査従事者（自動車を除く）</t>
  </si>
  <si>
    <t>0865_Ｈ585計量計測機器・光学機械器具検査従事者</t>
  </si>
  <si>
    <t>0871_Ｈ59n画工，塗装・看板制作従事者</t>
  </si>
  <si>
    <t>0872_Ｈ59p生産関連作業従事者（画工，塗装・看板制作を除く）</t>
  </si>
  <si>
    <t>0873_Ｈ592生産類似作業従事者</t>
  </si>
  <si>
    <t>0911_Ｉ60a鉄道運転従事者</t>
  </si>
  <si>
    <t>0921_Ｉ61a自動車運転従事者</t>
  </si>
  <si>
    <t>0931_Ｉ62a船長・航海士・運航士（漁労船を除く），水先人</t>
  </si>
  <si>
    <t>0932_Ｉ623船舶機関長・機関士（漁労船を除く）</t>
  </si>
  <si>
    <t>0933_Ｉ624航空機操縦士</t>
  </si>
  <si>
    <t>0941_Ｉ631車掌</t>
  </si>
  <si>
    <t>0942_Ｉ63a甲板員，船舶技士・機関員</t>
  </si>
  <si>
    <t>0943_Ｉ63c他に分類されない輸送従事者</t>
  </si>
  <si>
    <t>0951_Ｉ641発電員，変電員</t>
  </si>
  <si>
    <t>0952_Ｉ642ボイラー・オペレーター</t>
  </si>
  <si>
    <t>0953_Ｉ643クレーン・ウインチ運転従事者</t>
  </si>
  <si>
    <t>0954_Ｉ645建設・さく井機械運転従事者</t>
  </si>
  <si>
    <t>0955_Ｉ64aその他の定置・建設機械運転従事者</t>
  </si>
  <si>
    <t>10101_Ｊ651型枠大工</t>
  </si>
  <si>
    <t>10102_Ｊ652とび職</t>
  </si>
  <si>
    <t>10103_Ｊ653鉄筋作業従事者</t>
  </si>
  <si>
    <t>10104_Ｊ661大工</t>
  </si>
  <si>
    <t>10105_Ｊ662ブロック積・タイル張従事者</t>
  </si>
  <si>
    <t>10106_Ｊ663屋根ふき従事者</t>
  </si>
  <si>
    <t>10107_Ｊ664左官</t>
  </si>
  <si>
    <t>10108_Ｊ665畳職</t>
  </si>
  <si>
    <t>10109_Ｊ666配管従事者</t>
  </si>
  <si>
    <t>10110_Ｊ681土木従事者</t>
  </si>
  <si>
    <t>10111_Ｊ682鉄道線路工事従事者</t>
  </si>
  <si>
    <t>10112_Ｊ68aその他の建設・土木作業従事者</t>
  </si>
  <si>
    <t>1021_Ｊ67a電線架線・敷設従事者</t>
  </si>
  <si>
    <t>1022_Ｊ674電気通信設備工事従事者</t>
  </si>
  <si>
    <t>1023_Ｊ679その他の電気工事従事者</t>
  </si>
  <si>
    <t>1031_Ｊ693砂利・砂・粘土採取従事者</t>
  </si>
  <si>
    <t>1032_Ｊ69aその他の採掘従事者</t>
  </si>
  <si>
    <t>1111_Ｋ701郵便・電報外務員</t>
  </si>
  <si>
    <t>1112_Ｋ702船内・沿岸荷役従事者</t>
  </si>
  <si>
    <t>1113_Ｋ703陸上荷役・運搬従事者</t>
  </si>
  <si>
    <t>1114_Ｋ704倉庫作業従事者</t>
  </si>
  <si>
    <t>1115_Ｋ705配達員</t>
  </si>
  <si>
    <t>1116_Ｋ706荷造従事者</t>
  </si>
  <si>
    <t>1121_Ｋ711ビル・建物清掃員</t>
  </si>
  <si>
    <t>1122_Ｋ71a廃棄物処理従事者</t>
  </si>
  <si>
    <t>1123_Ｋ712ハウスクリーニング職</t>
  </si>
  <si>
    <t>1124_Ｋ71cその他の清掃従事者</t>
  </si>
  <si>
    <t>1131_Ｋ721包装従事者</t>
  </si>
  <si>
    <t>1141_Ｋ739その他の運搬・清掃・包装等従事者</t>
  </si>
  <si>
    <t>121_Ｌ99分類不能の職業</t>
  </si>
  <si>
    <t>1211_Ｌ999分類不能の職業</t>
  </si>
  <si>
    <t>（28）　従業者規模　【従業規模】</t>
  </si>
  <si>
    <t>1_１～29人</t>
  </si>
  <si>
    <t>01_１人</t>
  </si>
  <si>
    <t>1_1～29人</t>
  </si>
  <si>
    <t>11_１人</t>
  </si>
  <si>
    <t>02_２～４人</t>
  </si>
  <si>
    <t>2_30～99人</t>
  </si>
  <si>
    <t>12_２～４人</t>
  </si>
  <si>
    <t>03_５～９人</t>
  </si>
  <si>
    <t>3_100～299人</t>
  </si>
  <si>
    <t>13_５～９人</t>
  </si>
  <si>
    <t>04_10人以上</t>
  </si>
  <si>
    <t>04_10～19人</t>
  </si>
  <si>
    <t>4_300～499人</t>
  </si>
  <si>
    <t>14_10～19人</t>
  </si>
  <si>
    <t>05_10～19人</t>
  </si>
  <si>
    <t>05_20～29人</t>
  </si>
  <si>
    <t>5_500～999人</t>
  </si>
  <si>
    <t>15_20～29人</t>
  </si>
  <si>
    <t>06_20～29人</t>
  </si>
  <si>
    <t>06_30～49人</t>
  </si>
  <si>
    <t>6_1000人以上</t>
  </si>
  <si>
    <t>07_30～49人</t>
  </si>
  <si>
    <t>07_50～99人</t>
  </si>
  <si>
    <t>7_官公庁など</t>
  </si>
  <si>
    <t>21_30～49人</t>
  </si>
  <si>
    <t>08_50～99人</t>
  </si>
  <si>
    <t>08_100～299人</t>
  </si>
  <si>
    <t>22_50～99人</t>
  </si>
  <si>
    <t>09_100～299人</t>
  </si>
  <si>
    <t>09_300～499人</t>
  </si>
  <si>
    <t>10_300人以上</t>
  </si>
  <si>
    <t>10_500～999人</t>
  </si>
  <si>
    <t>4_300～999人</t>
  </si>
  <si>
    <t>11_300～499人</t>
  </si>
  <si>
    <t>11_1000人以上</t>
  </si>
  <si>
    <t>41_300～499人</t>
  </si>
  <si>
    <t>12_500～999人</t>
  </si>
  <si>
    <t>12_官公庁など</t>
  </si>
  <si>
    <t>42_500～999人</t>
  </si>
  <si>
    <t>13_1000人以上</t>
  </si>
  <si>
    <t>13_その他の法人・団体</t>
  </si>
  <si>
    <t>5_1000人以上</t>
  </si>
  <si>
    <t>14_官公庁など</t>
  </si>
  <si>
    <t>6_官公庁など</t>
  </si>
  <si>
    <t>15_その他の法人・団体</t>
  </si>
  <si>
    <t>7_その他の法人・団体</t>
  </si>
  <si>
    <t>（29）　経営組織　【経営組織】</t>
  </si>
  <si>
    <t>1_個人</t>
  </si>
  <si>
    <t>1_うち個人</t>
  </si>
  <si>
    <t>2_会社</t>
  </si>
  <si>
    <t>2_うち会社</t>
  </si>
  <si>
    <t>21_合名会社・合資会社・合同会社</t>
  </si>
  <si>
    <t>3_官公庁など</t>
  </si>
  <si>
    <t>22_株式会社・相互会社（有限会社を含む）</t>
  </si>
  <si>
    <t>4_その他の法人・団体</t>
  </si>
  <si>
    <t>3_うちその他の法人・団体</t>
  </si>
  <si>
    <t>（30）　経営組織・従業上の地位・雇用形態　【経営組織･従地位･雇形】</t>
  </si>
  <si>
    <t>11_自営業主</t>
  </si>
  <si>
    <t>12_家族従業者</t>
  </si>
  <si>
    <t>13_雇用者</t>
  </si>
  <si>
    <t>（31）　年間就業日数　【年間日数】</t>
  </si>
  <si>
    <t>1_50日未満</t>
  </si>
  <si>
    <t>1_200日未満</t>
  </si>
  <si>
    <t>2_50～99日</t>
  </si>
  <si>
    <t>2_200～249日</t>
  </si>
  <si>
    <t>3_100～149日</t>
  </si>
  <si>
    <t>3_250～299日</t>
  </si>
  <si>
    <t>4_150～199日</t>
  </si>
  <si>
    <t>4_300日以上</t>
  </si>
  <si>
    <t>5_200～249日</t>
  </si>
  <si>
    <t>6_250～299日</t>
  </si>
  <si>
    <t>7_300日以上</t>
  </si>
  <si>
    <t>（32）　年間就業日数・就業の規則性　【年間日数･規則性】</t>
  </si>
  <si>
    <t>（25区分）</t>
  </si>
  <si>
    <t>11_50日未満（200日未満）</t>
  </si>
  <si>
    <t>11_うち規則的就業（200日未満）</t>
  </si>
  <si>
    <t>12_50～99日（200日未満）</t>
  </si>
  <si>
    <t>12_50日未満</t>
  </si>
  <si>
    <t>13_100～149日（200日未満）</t>
  </si>
  <si>
    <t>121_うち規則的就業（50日未満）</t>
  </si>
  <si>
    <t>14_150～199日（200日未満）</t>
  </si>
  <si>
    <t>13_50～99日</t>
  </si>
  <si>
    <t>15_規則的就業</t>
  </si>
  <si>
    <t>131_うち規則的就業（50～99日）</t>
  </si>
  <si>
    <t>151_50日未満（200日未満）（規則的就業）</t>
  </si>
  <si>
    <t>14_100～149日</t>
  </si>
  <si>
    <t>152_50～99日（200日未満）（規則的就業）</t>
  </si>
  <si>
    <t>141_うち規則的就業（100～149日）</t>
  </si>
  <si>
    <t>153_100～149日（200日未満）（規則的就業）</t>
  </si>
  <si>
    <t>15_150～199日</t>
  </si>
  <si>
    <t>154_150～199日（200日未満）（規則的就業）</t>
  </si>
  <si>
    <t>151_うち規則的就業（150～199日）</t>
  </si>
  <si>
    <t>16_不規則的就業</t>
  </si>
  <si>
    <t>2_200日以上</t>
  </si>
  <si>
    <t>161_50日未満（200日未満）（不規則的就業）</t>
  </si>
  <si>
    <t>21_200～249日</t>
  </si>
  <si>
    <t>162_50～99日（200日未満）（不規則的就業）</t>
  </si>
  <si>
    <t>22_250～299日</t>
  </si>
  <si>
    <t>163_100～149日（200日未満）（不規則的就業）</t>
  </si>
  <si>
    <t>23_300日以上</t>
  </si>
  <si>
    <t>164_150～199日（200日未満）（不規則的就業）</t>
  </si>
  <si>
    <t>17_季節的就業</t>
  </si>
  <si>
    <t>171_50日未満（200日未満）（季節的就業）</t>
  </si>
  <si>
    <t>172_50～99日（200日未満）（季節的就業）</t>
  </si>
  <si>
    <t>173_100～149日（200日未満）（季節的就業）</t>
  </si>
  <si>
    <t>174_150～199日（200日未満）（季節的就業）</t>
  </si>
  <si>
    <t>（33）　年間就業日数・週間就業時間　【年間日数･週間時間】</t>
  </si>
  <si>
    <t>（29区分）</t>
  </si>
  <si>
    <t>21_35時間未満（200～249日）</t>
  </si>
  <si>
    <t>22_35～42時間（200～249日）</t>
  </si>
  <si>
    <t>23_43～45時間（200～249日）</t>
  </si>
  <si>
    <t>24_46～48時間（200～249日）</t>
  </si>
  <si>
    <t>25_49～59時間（200～249日）</t>
  </si>
  <si>
    <t>26_60～64時間（200～249日）</t>
  </si>
  <si>
    <t>27_65～74時間（200～249日）</t>
  </si>
  <si>
    <t>28_75時間以上（200～249日）</t>
  </si>
  <si>
    <t>31_35時間未満（250～299日）</t>
  </si>
  <si>
    <t>32_35～42時間（250～299日）</t>
  </si>
  <si>
    <t>33_43～45時間（250～299日）</t>
  </si>
  <si>
    <t>34_46～48時間（250～299日）</t>
  </si>
  <si>
    <t>35_49～59時間（250～299日）</t>
  </si>
  <si>
    <t>36_60～64時間（250～299日）</t>
  </si>
  <si>
    <t>37_65～74時間（250～299日）</t>
  </si>
  <si>
    <t>38_75時間以上（250～299日）</t>
  </si>
  <si>
    <t>41_35時間未満（300日以上）</t>
  </si>
  <si>
    <t>42_35～42時間（300日以上）</t>
  </si>
  <si>
    <t>43_43～45時間（300日以上）</t>
  </si>
  <si>
    <t>44_46～48時間（300日以上）</t>
  </si>
  <si>
    <t>45_49～59時間（300日以上）</t>
  </si>
  <si>
    <t>46_60～64時間（300日以上）</t>
  </si>
  <si>
    <t>47_65～74時間（300日以上）</t>
  </si>
  <si>
    <t>48_75時間以上（300日以上）</t>
  </si>
  <si>
    <t>（34）　年間就業日数・就業の規則性・週間就業時間　【年間日数･規則性･週間時間】</t>
  </si>
  <si>
    <t>（67区分）</t>
  </si>
  <si>
    <t>（65区分）</t>
  </si>
  <si>
    <t>（56区分）</t>
  </si>
  <si>
    <t>（45区分）</t>
  </si>
  <si>
    <t>（44区分）</t>
  </si>
  <si>
    <t>（34区分）</t>
  </si>
  <si>
    <t>（18区分）</t>
  </si>
  <si>
    <t>11_うち規則的就業</t>
  </si>
  <si>
    <t>11_規則的就業</t>
  </si>
  <si>
    <t>11_50日未満</t>
  </si>
  <si>
    <t>1101_15時間未満（200日未満）（うち規則的就業）</t>
  </si>
  <si>
    <t>1101_15時間未満（200日未満）（規則的就業）</t>
  </si>
  <si>
    <t>12_50～99日</t>
  </si>
  <si>
    <t>12_不規則的就業</t>
  </si>
  <si>
    <t>111_35時間未満</t>
  </si>
  <si>
    <t>1102_15～19時間（200日未満）（うち規則的就業）</t>
  </si>
  <si>
    <t>1102_15～19時間（200日未満）（規則的就業）</t>
  </si>
  <si>
    <t>13_100～149日</t>
  </si>
  <si>
    <t>13_季節的就業</t>
  </si>
  <si>
    <t>112_35時間以上</t>
  </si>
  <si>
    <t>1103_20～21時間（200日未満）（うち規則的就業）</t>
  </si>
  <si>
    <t>1103_20～21時間（200日未満）（規則的就業）</t>
  </si>
  <si>
    <t>14_150～199日</t>
  </si>
  <si>
    <t>22_35～48時間（200～249日）</t>
  </si>
  <si>
    <t>1104_22～29時間（200日未満）（うち規則的就業）</t>
  </si>
  <si>
    <t>1104_22～29時間（200日未満）（規則的就業）</t>
  </si>
  <si>
    <t>201_15時間未満（200～249日）</t>
  </si>
  <si>
    <t>23_49～59時間（200～249日）</t>
  </si>
  <si>
    <t>1105_30～34時間（200日未満）（うち規則的就業）</t>
  </si>
  <si>
    <t>1105_30～34時間（200日未満）（規則的就業）</t>
  </si>
  <si>
    <t>202_15～19時間（200～249日）</t>
  </si>
  <si>
    <t>24_60時間以上（200～249日）</t>
  </si>
  <si>
    <t>1106_35～42時間（200日未満）（うち規則的就業）</t>
  </si>
  <si>
    <t>1106_35～42時間（200日未満）（規則的就業）</t>
  </si>
  <si>
    <t>203_20～21時間（200～249日）</t>
  </si>
  <si>
    <t>1107_43～45時間（200日未満）（うち規則的就業）</t>
  </si>
  <si>
    <t>1107_43～45時間（200日未満）（規則的就業）</t>
  </si>
  <si>
    <t>204_22～29時間（200～249日）</t>
  </si>
  <si>
    <t>1108_46～48時間（200日未満）（うち規則的就業）</t>
  </si>
  <si>
    <t>1108_46～48時間（200日未満）（規則的就業）</t>
  </si>
  <si>
    <t>201_35時間未満（200日以上）</t>
  </si>
  <si>
    <t>205_30～34時間（200～249日）</t>
  </si>
  <si>
    <t>32_35～48時間（250～299日）</t>
  </si>
  <si>
    <t>1109_49～59時間（200日未満）（うち規則的就業）</t>
  </si>
  <si>
    <t>1109_49～59時間（200日未満）（規則的就業）</t>
  </si>
  <si>
    <t>202_35～42時間（200日以上）</t>
  </si>
  <si>
    <t>206_35～42時間（200～249日）</t>
  </si>
  <si>
    <t>33_49～59時間（250～299日）</t>
  </si>
  <si>
    <t>1110_60～64時間（200日未満）（うち規則的就業）</t>
  </si>
  <si>
    <t>1110_60～64時間（200日未満）（規則的就業）</t>
  </si>
  <si>
    <t>203_43～45時間（200日以上）</t>
  </si>
  <si>
    <t>207_43～45時間（200～249日）</t>
  </si>
  <si>
    <t>34_60時間以上（250～299日）</t>
  </si>
  <si>
    <t>1111_65～74時間（200日未満）（うち規則的就業）</t>
  </si>
  <si>
    <t>1111_65～74時間（200日未満）（規則的就業）</t>
  </si>
  <si>
    <t>204_46～48時間（200日以上）</t>
  </si>
  <si>
    <t>208_46～48時間（200～249日）</t>
  </si>
  <si>
    <t>1112_75時間以上（200日未満）（うち規則的就業）</t>
  </si>
  <si>
    <t>1112_75時間以上（200日未満）（規則的就業）</t>
  </si>
  <si>
    <t>205_49～59時間（200日以上）</t>
  </si>
  <si>
    <t>209_49～59時間（200～249日）</t>
  </si>
  <si>
    <t>206_60～64時間（200日以上）</t>
  </si>
  <si>
    <t>210_60～64時間（200～249日）</t>
  </si>
  <si>
    <t>42_35～48時間（300日以上）</t>
  </si>
  <si>
    <t>201_15時間未満（200日以上）</t>
  </si>
  <si>
    <t>207_65～74時間（200日以上）</t>
  </si>
  <si>
    <t>211_65～74時間（200～249日）</t>
  </si>
  <si>
    <t>43_49～59時間（300日以上）</t>
  </si>
  <si>
    <t>202_15～19時間（200日以上）</t>
  </si>
  <si>
    <t>208_75時間以上（200日以上）</t>
  </si>
  <si>
    <t>212_75時間以上（200～249日）</t>
  </si>
  <si>
    <t>44_60時間以上（300日以上）</t>
  </si>
  <si>
    <t>203_20～21時間（200日以上）</t>
  </si>
  <si>
    <t>209_200～249日</t>
  </si>
  <si>
    <t>204_22～29時間（200日以上）</t>
  </si>
  <si>
    <t>2091_35時間未満（200日以上）（200～249日）</t>
  </si>
  <si>
    <t>301_15時間未満（250～299日）</t>
  </si>
  <si>
    <t>205_30～34時間（200日以上）</t>
  </si>
  <si>
    <t>2092_35～42時間（200日以上）（200～249日）</t>
  </si>
  <si>
    <t>302_15～19時間（250～299日）</t>
  </si>
  <si>
    <t>206_35～42時間（200日以上）</t>
  </si>
  <si>
    <t>2093_43～45時間（200日以上）（200～249日）</t>
  </si>
  <si>
    <t>303_20～21時間（250～299日）</t>
  </si>
  <si>
    <t>207_43～45時間（200日以上）</t>
  </si>
  <si>
    <t>2094_46～48時間（200日以上）（200～249日）</t>
  </si>
  <si>
    <t>304_22～29時間（250～299日）</t>
  </si>
  <si>
    <t>208_46～48時間（200日以上）</t>
  </si>
  <si>
    <t>202_15～21時間（200日以上）</t>
  </si>
  <si>
    <t>2095_49～59時間（200日以上）（200～249日）</t>
  </si>
  <si>
    <t>305_30～34時間（250～299日）</t>
  </si>
  <si>
    <t>209_49～59時間（200日以上）</t>
  </si>
  <si>
    <t>203_22～34時間（200日以上）</t>
  </si>
  <si>
    <t>2096_60～64時間（200日以上）（200～249日）</t>
  </si>
  <si>
    <t>306_35～42時間（250～299日）</t>
  </si>
  <si>
    <t>210_60～64時間（200日以上）</t>
  </si>
  <si>
    <t>204_35～42時間（200日以上）</t>
  </si>
  <si>
    <t>2097_65～74時間（200日以上）（200～249日）</t>
  </si>
  <si>
    <t>307_43～45時間（250～299日）</t>
  </si>
  <si>
    <t>211_65～74時間（200日以上）</t>
  </si>
  <si>
    <t>205_43～45時間（200日以上）</t>
  </si>
  <si>
    <t>2098_75時間以上（200日以上）（200～249日）</t>
  </si>
  <si>
    <t>308_46～48時間（250～299日）</t>
  </si>
  <si>
    <t>212_75時間以上（200日以上）</t>
  </si>
  <si>
    <t>206_46～48時間（200日以上）</t>
  </si>
  <si>
    <t>210_250～299日</t>
  </si>
  <si>
    <t>309_49～59時間（250～299日）</t>
  </si>
  <si>
    <t>213_200～249日</t>
  </si>
  <si>
    <t>207_49～59時間（200日以上）</t>
  </si>
  <si>
    <t>2101_35時間未満（200日以上）（250～299日）</t>
  </si>
  <si>
    <t>310_60～64時間（250～299日）</t>
  </si>
  <si>
    <t>21301_15時間未満（200日以上）（200～249日）</t>
  </si>
  <si>
    <t>208_60～64時間（200日以上）</t>
  </si>
  <si>
    <t>2102_35～42時間（200日以上）（250～299日）</t>
  </si>
  <si>
    <t>311_65～74時間（250～299日）</t>
  </si>
  <si>
    <t>21302_15～19時間（200日以上）（200～249日）</t>
  </si>
  <si>
    <t>209_65～74時間（200日以上）</t>
  </si>
  <si>
    <t>2103_43～45時間（200日以上）（250～299日）</t>
  </si>
  <si>
    <t>312_75時間以上（250～299日）</t>
  </si>
  <si>
    <t>21303_20～21時間（200日以上）（200～249日）</t>
  </si>
  <si>
    <t>210_75時間以上（200日以上）</t>
  </si>
  <si>
    <t>2104_46～48時間（200日以上）（250～299日）</t>
  </si>
  <si>
    <t>21304_22～29時間（200日以上）（200～249日）</t>
  </si>
  <si>
    <t>211_200～249日</t>
  </si>
  <si>
    <t>2105_49～59時間（200日以上）（250～299日）</t>
  </si>
  <si>
    <t>401_15時間未満（300日以上）</t>
  </si>
  <si>
    <t>21305_30～34時間（200日以上）（200～249日）</t>
  </si>
  <si>
    <t>21101_15時間未満（200日以上）（200～249日）</t>
  </si>
  <si>
    <t>2106_60～64時間（200日以上）（250～299日）</t>
  </si>
  <si>
    <t>402_15～19時間（300日以上）</t>
  </si>
  <si>
    <t>21306_35～42時間（200日以上）（200～249日）</t>
  </si>
  <si>
    <t>21102_15～21時間（200日以上）（200～249日）</t>
  </si>
  <si>
    <t>2107_65～74時間（200日以上）（250～299日）</t>
  </si>
  <si>
    <t>403_20～21時間（300日以上）</t>
  </si>
  <si>
    <t>21307_43～45時間（200日以上）（200～249日）</t>
  </si>
  <si>
    <t>21103_22～34時間（200日以上）（200～249日）</t>
  </si>
  <si>
    <t>2108_75時間以上（200日以上）（250～299日）</t>
  </si>
  <si>
    <t>404_22～29時間（300日以上）</t>
  </si>
  <si>
    <t>21308_46～48時間（200日以上）（200～249日）</t>
  </si>
  <si>
    <t>21104_35～42時間（200日以上）（200～249日）</t>
  </si>
  <si>
    <t>211_300日以上</t>
  </si>
  <si>
    <t>405_30～34時間（300日以上）</t>
  </si>
  <si>
    <t>21309_49～59時間（200日以上）（200～249日）</t>
  </si>
  <si>
    <t>21105_43～45時間（200日以上）（200～249日）</t>
  </si>
  <si>
    <t>2111_35時間未満（200日以上）（300日以上）</t>
  </si>
  <si>
    <t>406_35～42時間（300日以上）</t>
  </si>
  <si>
    <t>21310_60～64時間（200日以上）（200～249日）</t>
  </si>
  <si>
    <t>21106_46～48時間（200日以上）（200～249日）</t>
  </si>
  <si>
    <t>2112_35～42時間（200日以上）（300日以上）</t>
  </si>
  <si>
    <t>407_43～45時間（300日以上）</t>
  </si>
  <si>
    <t>21311_65～74時間（200日以上）（200～249日）</t>
  </si>
  <si>
    <t>21107_49～59時間（200日以上）（200～249日）</t>
  </si>
  <si>
    <t>2113_43～45時間（200日以上）（300日以上）</t>
  </si>
  <si>
    <t>408_46～48時間（300日以上）</t>
  </si>
  <si>
    <t>21312_75時間以上（200日以上）（200～249日）</t>
  </si>
  <si>
    <t>21108_60～64時間（200日以上）（200～249日）</t>
  </si>
  <si>
    <t>2114_46～48時間（200日以上）（300日以上）</t>
  </si>
  <si>
    <t>409_49～59時間（300日以上）</t>
  </si>
  <si>
    <t>214_250～299日</t>
  </si>
  <si>
    <t>21109_65～74時間（200日以上）（200～249日）</t>
  </si>
  <si>
    <t>2115_49～59時間（200日以上）（300日以上）</t>
  </si>
  <si>
    <t>410_60～64時間（300日以上）</t>
  </si>
  <si>
    <t>21401_15時間未満（200日以上）（250～299日）</t>
  </si>
  <si>
    <t>21110_75時間以上（200日以上）（200～249日）</t>
  </si>
  <si>
    <t>2116_60～64時間（200日以上）（300日以上）</t>
  </si>
  <si>
    <t>411_65～74時間（300日以上）</t>
  </si>
  <si>
    <t>21402_15～19時間（200日以上）（250～299日）</t>
  </si>
  <si>
    <t>212_250～299日</t>
  </si>
  <si>
    <t>2117_65～74時間（200日以上）（300日以上）</t>
  </si>
  <si>
    <t>412_75時間以上（300日以上）</t>
  </si>
  <si>
    <t>21403_20～21時間（200日以上）（250～299日）</t>
  </si>
  <si>
    <t>21201_15時間未満（200日以上）（250～299日）</t>
  </si>
  <si>
    <t>2118_75時間以上（200日以上）（300日以上）</t>
  </si>
  <si>
    <t>21404_22～29時間（200日以上）（250～299日）</t>
  </si>
  <si>
    <t>21202_15～21時間（200日以上）（250～299日）</t>
  </si>
  <si>
    <t>21405_30～34時間（200日以上）（250～299日）</t>
  </si>
  <si>
    <t>21203_22～34時間（200日以上）（250～299日）</t>
  </si>
  <si>
    <t>21406_35～42時間（200日以上）（250～299日）</t>
  </si>
  <si>
    <t>21204_35～42時間（200日以上）（250～299日）</t>
  </si>
  <si>
    <t>21407_43～45時間（200日以上）（250～299日）</t>
  </si>
  <si>
    <t>21205_43～45時間（200日以上）（250～299日）</t>
  </si>
  <si>
    <t>21408_46～48時間（200日以上）（250～299日）</t>
  </si>
  <si>
    <t>21206_46～48時間（200日以上）（250～299日）</t>
  </si>
  <si>
    <t>21409_49～59時間（200日以上）（250～299日）</t>
  </si>
  <si>
    <t>21207_49～59時間（200日以上）（250～299日）</t>
  </si>
  <si>
    <t>21410_60～64時間（200日以上）（250～299日）</t>
  </si>
  <si>
    <t>21208_60～64時間（200日以上）（250～299日）</t>
  </si>
  <si>
    <t>21411_65～74時間（200日以上）（250～299日）</t>
  </si>
  <si>
    <t>21209_65～74時間（200日以上）（250～299日）</t>
  </si>
  <si>
    <t>21412_75時間以上（200日以上）（250～299日）</t>
  </si>
  <si>
    <t>21210_75時間以上（200日以上）（250～299日）</t>
  </si>
  <si>
    <t>215_300日以上</t>
  </si>
  <si>
    <t>213_300日以上</t>
  </si>
  <si>
    <t>21501_15時間未満（200日以上）（300日以上）</t>
  </si>
  <si>
    <t>21301_15時間未満（200日以上）（300日以上）</t>
  </si>
  <si>
    <t>21502_15～19時間（200日以上）（300日以上）</t>
  </si>
  <si>
    <t>21302_15～21時間（200日以上）（300日以上）</t>
  </si>
  <si>
    <t>21503_20～21時間（200日以上）（300日以上）</t>
  </si>
  <si>
    <t>21303_22～34時間（200日以上）（300日以上）</t>
  </si>
  <si>
    <t>21504_22～29時間（200日以上）（300日以上）</t>
  </si>
  <si>
    <t>21304_35～42時間（200日以上）（300日以上）</t>
  </si>
  <si>
    <t>21505_30～34時間（200日以上）（300日以上）</t>
  </si>
  <si>
    <t>21305_43～45時間（200日以上）（300日以上）</t>
  </si>
  <si>
    <t>21506_35～42時間（200日以上）（300日以上）</t>
  </si>
  <si>
    <t>21306_46～48時間（200日以上）（300日以上）</t>
  </si>
  <si>
    <t>21507_43～45時間（200日以上）（300日以上）</t>
  </si>
  <si>
    <t>21307_49～59時間（200日以上）（300日以上）</t>
  </si>
  <si>
    <t>21508_46～48時間（200日以上）（300日以上）</t>
  </si>
  <si>
    <t>21308_60～64時間（200日以上）（300日以上）</t>
  </si>
  <si>
    <t>21509_49～59時間（200日以上）（300日以上）</t>
  </si>
  <si>
    <t>21309_65～74時間（200日以上）（300日以上）</t>
  </si>
  <si>
    <t>21510_60～64時間（200日以上）（300日以上）</t>
  </si>
  <si>
    <t>21310_75時間以上（200日以上）（300日以上）</t>
  </si>
  <si>
    <t>21511_65～74時間（200日以上）（300日以上）</t>
  </si>
  <si>
    <t>21512_75時間以上（200日以上）（300日以上）</t>
  </si>
  <si>
    <t>（35）　就業の規則性　【規則性】</t>
  </si>
  <si>
    <t>1_規則的就業</t>
  </si>
  <si>
    <t>2_不規則的就業</t>
  </si>
  <si>
    <t>3_季節的就業</t>
  </si>
  <si>
    <t>（36）　週間就業時間　【週間時間】</t>
  </si>
  <si>
    <t>01_15時間未満</t>
  </si>
  <si>
    <t>1_35時間未満</t>
  </si>
  <si>
    <t>02_15～19時間</t>
  </si>
  <si>
    <t>2_35～42時間</t>
  </si>
  <si>
    <t>03_20～21時間</t>
  </si>
  <si>
    <t>3_43～45時間</t>
  </si>
  <si>
    <t>04_22～29時間</t>
  </si>
  <si>
    <t>4_46～48時間</t>
  </si>
  <si>
    <t>05_30～34時間</t>
  </si>
  <si>
    <t>5_49～59時間</t>
  </si>
  <si>
    <t>06_35～42時間</t>
  </si>
  <si>
    <t>6_60～64時間</t>
  </si>
  <si>
    <t>07_43～45時間</t>
  </si>
  <si>
    <t>7_65～74時間</t>
  </si>
  <si>
    <t>08_46～48時間</t>
  </si>
  <si>
    <t>8_75時間以上</t>
  </si>
  <si>
    <t>09_49～59時間</t>
  </si>
  <si>
    <t>10_60～64時間</t>
  </si>
  <si>
    <t>11_65～74時間</t>
  </si>
  <si>
    <t>12_75時間以上</t>
  </si>
  <si>
    <t>（37）　所得（主な仕事からの年間収入・収益）　【所得】</t>
  </si>
  <si>
    <t>（18A区分）</t>
  </si>
  <si>
    <t>01_50万円未満</t>
  </si>
  <si>
    <t>01_100万円未満</t>
  </si>
  <si>
    <t>1_50万円未満</t>
  </si>
  <si>
    <t>02_50～99万円</t>
  </si>
  <si>
    <t>02_100～199万円</t>
  </si>
  <si>
    <t>2_50～99万円</t>
  </si>
  <si>
    <t>03_100～149万円</t>
  </si>
  <si>
    <t>03_200～299万円</t>
  </si>
  <si>
    <t>3_100～149万円</t>
  </si>
  <si>
    <t>04_150～199万円</t>
  </si>
  <si>
    <t>04_300～399万円</t>
  </si>
  <si>
    <t>4_150～199万円</t>
  </si>
  <si>
    <t>05_200～249万円</t>
  </si>
  <si>
    <t>05_400～499万円</t>
  </si>
  <si>
    <t>5_200～249万円</t>
  </si>
  <si>
    <t>06_250～299万円</t>
  </si>
  <si>
    <t>06_500～599万円</t>
  </si>
  <si>
    <t>6_250～299万円</t>
  </si>
  <si>
    <t>07_300～399万円</t>
  </si>
  <si>
    <t>07_600～699万円</t>
  </si>
  <si>
    <t>7_300～399万円</t>
  </si>
  <si>
    <t>08_400～499万円</t>
  </si>
  <si>
    <t>08_700～799万円</t>
  </si>
  <si>
    <t>8_400～499万円</t>
  </si>
  <si>
    <t>09_500～599万円</t>
  </si>
  <si>
    <t>09_500万以上</t>
  </si>
  <si>
    <t>09_500～699万円</t>
  </si>
  <si>
    <t>09_800～899万円</t>
  </si>
  <si>
    <t>9_500万円以上</t>
  </si>
  <si>
    <t>10_600～699万円</t>
  </si>
  <si>
    <t>10_500～599万円</t>
  </si>
  <si>
    <t>10_700～999万円</t>
  </si>
  <si>
    <t>10_900～999万円</t>
  </si>
  <si>
    <t>11_700～799万円</t>
  </si>
  <si>
    <t>11_600～699万円</t>
  </si>
  <si>
    <t>11_1000～1249万円</t>
  </si>
  <si>
    <t>12_800～899万円</t>
  </si>
  <si>
    <t>12_700～799万円</t>
  </si>
  <si>
    <t>12_1250～1499万円</t>
  </si>
  <si>
    <t>13_900～999万円</t>
  </si>
  <si>
    <t>13_800～899万円</t>
  </si>
  <si>
    <t>13_1500万円以上</t>
  </si>
  <si>
    <t>14_1000～1249万円</t>
  </si>
  <si>
    <t>14_900～999万円</t>
  </si>
  <si>
    <t>14_家族従業者</t>
  </si>
  <si>
    <t>15_1250～1499万円</t>
  </si>
  <si>
    <t>15_1000～1249万円</t>
  </si>
  <si>
    <t>16_1500万円以上</t>
  </si>
  <si>
    <t>16_1250～1499万円</t>
  </si>
  <si>
    <t>17_家族従業者</t>
  </si>
  <si>
    <t>17_1500万円以上</t>
  </si>
  <si>
    <t>（38）　就業開始時期　【就開時期】</t>
  </si>
  <si>
    <t>（27区分）</t>
  </si>
  <si>
    <t>1_平成29年</t>
  </si>
  <si>
    <t>1_平成28年10月以降</t>
  </si>
  <si>
    <t>1_平成24年以降</t>
  </si>
  <si>
    <t>11_平成29年７月以降</t>
  </si>
  <si>
    <t>2_平成27年10月～28年９月</t>
  </si>
  <si>
    <t>12_平成29年４月～６月</t>
  </si>
  <si>
    <t>3_平成26年10月～27年９月</t>
  </si>
  <si>
    <t>13_平成29年１月～３月</t>
  </si>
  <si>
    <t>4_平成25年10月～26年９月</t>
  </si>
  <si>
    <t>2_平成28年</t>
  </si>
  <si>
    <t>5_平成24年10月～25年９月</t>
  </si>
  <si>
    <t>21_平成28年10月～12月</t>
  </si>
  <si>
    <t>22_平成28年７月～９月</t>
  </si>
  <si>
    <t>23_平成28年４月～６月</t>
  </si>
  <si>
    <t>2_平成19年～23年</t>
  </si>
  <si>
    <t>24_平成28年１月～３月</t>
  </si>
  <si>
    <t>3_平成14年～18年</t>
  </si>
  <si>
    <t>3_平成27年</t>
  </si>
  <si>
    <t>4_平成９年～13年</t>
  </si>
  <si>
    <t>31_平成27年10月～12月</t>
  </si>
  <si>
    <t>5_平成４年～８年</t>
  </si>
  <si>
    <t>32_平成27年７月～９月</t>
  </si>
  <si>
    <t>6_昭和62年～平成３年</t>
  </si>
  <si>
    <t>33_平成27年４月～６月</t>
  </si>
  <si>
    <t>121_平成28年12月</t>
  </si>
  <si>
    <t>7_昭和61年以前</t>
  </si>
  <si>
    <t>34_平成27年１月～３月</t>
  </si>
  <si>
    <t>122_平成28年11月</t>
  </si>
  <si>
    <t>4_平成26年</t>
  </si>
  <si>
    <t>123_平成28年10月</t>
  </si>
  <si>
    <t>41_平成26年10月～12月</t>
  </si>
  <si>
    <t>2_平成28年９月以前</t>
  </si>
  <si>
    <t>42_平成26年７月～９月</t>
  </si>
  <si>
    <t>21_平成27年10月～28年９月</t>
  </si>
  <si>
    <t>43_平成26年４月～６月</t>
  </si>
  <si>
    <t>22_平成26年10月～27年９月</t>
  </si>
  <si>
    <t>44_平成26年１月～３月</t>
  </si>
  <si>
    <t>23_平成25年10月～26年９月</t>
  </si>
  <si>
    <t>19_平成11年以前</t>
  </si>
  <si>
    <t>5_平成25年</t>
  </si>
  <si>
    <t>24_平成24年10月～25年９月</t>
  </si>
  <si>
    <t>51_平成25年10月～12月</t>
  </si>
  <si>
    <t>52_平成25年７月～９月</t>
  </si>
  <si>
    <t>53_平成25年４月～６月</t>
  </si>
  <si>
    <t>54_平成25年１月～３月</t>
  </si>
  <si>
    <t>6_平成24年</t>
  </si>
  <si>
    <t>61_平成24年10月～12月</t>
  </si>
  <si>
    <t>（39）　継続就業期間　【継続期間】</t>
  </si>
  <si>
    <t>2_１～２年</t>
  </si>
  <si>
    <t>2_１～９年</t>
  </si>
  <si>
    <t>3_３～４年</t>
  </si>
  <si>
    <t>3_10～19年</t>
  </si>
  <si>
    <t>4_５年以上</t>
  </si>
  <si>
    <t>4_20～29年</t>
  </si>
  <si>
    <t>R1_（再掲）５～９年</t>
  </si>
  <si>
    <t>5_30年以上</t>
  </si>
  <si>
    <t>R2_（再掲）10～14年</t>
  </si>
  <si>
    <t>R2_（再掲）10～19年</t>
  </si>
  <si>
    <t>R3_（再掲）15～19年</t>
  </si>
  <si>
    <t>R3_（再掲）20～29年</t>
  </si>
  <si>
    <t>R4_（再掲）20～24年</t>
  </si>
  <si>
    <t>R4_（再掲）20～29年</t>
  </si>
  <si>
    <t>R4_（再掲）30年以上</t>
  </si>
  <si>
    <t>R4_（再掲）20年以上</t>
  </si>
  <si>
    <t>R5_（再掲）25～29年</t>
  </si>
  <si>
    <t>R5_（再掲）30年以上</t>
  </si>
  <si>
    <t>R6_（再掲）30年以上</t>
  </si>
  <si>
    <t>（40）　現職についた理由　【就理由】</t>
  </si>
  <si>
    <t>1_失業していた</t>
  </si>
  <si>
    <t>2_学校を卒業した</t>
  </si>
  <si>
    <t>3_収入を得る必要が生じた</t>
  </si>
  <si>
    <t>4_知識や技能を生かしたかった</t>
  </si>
  <si>
    <t>5_社会に出たかった</t>
  </si>
  <si>
    <t>6_時間に余裕ができた</t>
  </si>
  <si>
    <t>7_健康を維持したい</t>
  </si>
  <si>
    <t>8_よりよい条件の仕事が見つかった</t>
  </si>
  <si>
    <t>9_その他</t>
  </si>
  <si>
    <t>（41）　現職の雇用形態についている理由　【雇形理由】</t>
  </si>
  <si>
    <t>01_主に自分の都合のよい時間に働きたいから</t>
  </si>
  <si>
    <t>02_主に家計の補助・学費等を得たいから</t>
  </si>
  <si>
    <t>03_主に家事・育児・介護等と両立しやすいから</t>
  </si>
  <si>
    <t>04_主に通勤時間が短いから</t>
  </si>
  <si>
    <t>05_主に専門的な技能等を生かせるから</t>
  </si>
  <si>
    <t>06_主に正規の職員・従業員の仕事がないから</t>
  </si>
  <si>
    <t>07_主にその他</t>
  </si>
  <si>
    <t>08_自分の都合のよい時間に働きたいから</t>
  </si>
  <si>
    <t>09_家計の補助・学費等を得たいから</t>
  </si>
  <si>
    <t>10_家事・育児・介護等と両立しやすいから</t>
  </si>
  <si>
    <t>11_通勤時間が短いから</t>
  </si>
  <si>
    <t>12_専門的な技能等を生かせるから</t>
  </si>
  <si>
    <t>13_正規の職員・従業員の仕事がないから</t>
  </si>
  <si>
    <t>14_その他</t>
  </si>
  <si>
    <t>（42）　就業調整の有無　【調整有無】</t>
  </si>
  <si>
    <t>1_就業調整をしている</t>
  </si>
  <si>
    <t>2_就業調整をしていない</t>
  </si>
  <si>
    <t>（43）　就業希望意識　【就希意識】</t>
  </si>
  <si>
    <t>1_継続就業希望者</t>
  </si>
  <si>
    <t>2_追加就業希望者</t>
  </si>
  <si>
    <t>3_転職希望者</t>
  </si>
  <si>
    <t>4_就業休止希望者</t>
  </si>
  <si>
    <t>（44）　就業希望意識・求職活動の有無　【就希意識･求活】</t>
  </si>
  <si>
    <t>21_うち求職者（追加就業希望者）</t>
  </si>
  <si>
    <t>31_うち求職者</t>
  </si>
  <si>
    <t>31_うち求職者（転職希望者）</t>
  </si>
  <si>
    <t>（45）　就業希望意識・就業時間希望・求職活動の有無　【就希意識･就時希望･求活】</t>
  </si>
  <si>
    <t>11_うち増やしたい（継続就業希望者）</t>
  </si>
  <si>
    <t>11_うち増やしたい</t>
  </si>
  <si>
    <t>12_うち減らしたい（継続就業希望者）</t>
  </si>
  <si>
    <t>12_うち減らしたい</t>
  </si>
  <si>
    <t>21_うち増やしたい（追加就業希望者）</t>
  </si>
  <si>
    <t>211_うち求職者（追加就業希望者）（うち増やしたい）</t>
  </si>
  <si>
    <t>22_うち減らしたい（追加就業希望者）</t>
  </si>
  <si>
    <t>221_うち求職者（追加就業希望者）（うち減らしたい）</t>
  </si>
  <si>
    <t>31_うち増やしたい（転職希望者）</t>
  </si>
  <si>
    <t>311_うち求職者（転職希望者）（うち増やしたい）</t>
  </si>
  <si>
    <t>32_うち減らしたい（転職希望者）</t>
  </si>
  <si>
    <t>321_うち求職者（転職希望者）（うち減らしたい）</t>
  </si>
  <si>
    <t>（46）　転職希望理由　【転希理由】</t>
  </si>
  <si>
    <t>1_一時的についた仕事だから</t>
  </si>
  <si>
    <t>2_収入が少ない</t>
  </si>
  <si>
    <t>3_事業不振や先行き不安</t>
  </si>
  <si>
    <t>4_定年又は雇用契約の満了に備えて</t>
  </si>
  <si>
    <t>5_時間的・肉体的に負担が大きい</t>
  </si>
  <si>
    <t>6_知識や技能を生かしたい</t>
  </si>
  <si>
    <t>7_余暇を増やしたい</t>
  </si>
  <si>
    <t>8_家事の都合</t>
  </si>
  <si>
    <t>（47）　就業時間希望　【就時希望】</t>
  </si>
  <si>
    <t>1_今のままでよい</t>
  </si>
  <si>
    <t>1_うち増やしたい</t>
  </si>
  <si>
    <t>2_増やしたい</t>
  </si>
  <si>
    <t>2_うち減らしたい</t>
  </si>
  <si>
    <t>3_減らしたい</t>
  </si>
  <si>
    <t>（48）　副業の有無　【副業有無】</t>
  </si>
  <si>
    <t>1_副業あり</t>
  </si>
  <si>
    <t>2_副業なし</t>
  </si>
  <si>
    <t>（49）　就業希望の有無・求職活動の有無　【就希有無･求活】</t>
  </si>
  <si>
    <t>（4B区分）</t>
  </si>
  <si>
    <t>1_就業希望者</t>
  </si>
  <si>
    <t>1_うち就業希望者</t>
  </si>
  <si>
    <t>11_求職者</t>
  </si>
  <si>
    <t>11_うち求職者</t>
  </si>
  <si>
    <t>12_非求職者</t>
  </si>
  <si>
    <t>2_非就業希望者</t>
  </si>
  <si>
    <t>（50）　就業希望の有無・希望する仕事の形態・就業希望時期　【就希有無･希望形態･就希時期】</t>
  </si>
  <si>
    <t>111_うちすぐつくつもり（うち就業希望者）（うち正規の職員・従業員）</t>
  </si>
  <si>
    <t>12_うちパート・アルバイト</t>
  </si>
  <si>
    <t>121_うちすぐつくつもり（うち就業希望者）（うちパート・アルバイト）</t>
  </si>
  <si>
    <t>（51）　就業希望の有無・求職活動の有無・希望する仕事の形態　【就希有無･求活･希望形態】</t>
  </si>
  <si>
    <t>111_正規の職員・従業員</t>
  </si>
  <si>
    <t>112_パート・アルバイト</t>
  </si>
  <si>
    <t>113_労働者派遣事業所の派遣社員</t>
  </si>
  <si>
    <t>114_契約社員</t>
  </si>
  <si>
    <t>115_自分で事業を起こしたい</t>
  </si>
  <si>
    <t>116_家業を継ぎたい</t>
  </si>
  <si>
    <t>117_内職</t>
  </si>
  <si>
    <t>118_その他</t>
  </si>
  <si>
    <t>（52）　就業希望の有無・求職活動の有無・就業希望時期　【就希有無･求活･就希時期】</t>
  </si>
  <si>
    <t>11_すぐつくつもり（就業希望者）</t>
  </si>
  <si>
    <t>12_すぐではないがつくつもり（就業希望者）</t>
  </si>
  <si>
    <t>13_つくかどうかわからない（就業希望者）</t>
  </si>
  <si>
    <t>14_求職者</t>
  </si>
  <si>
    <t>141_すぐつくつもり（就業希望者）（求職者）</t>
  </si>
  <si>
    <t>142_すぐではないがつくつもり（就業希望者）（求職者）</t>
  </si>
  <si>
    <t>143_つくかどうかわからない（就業希望者）（求職者）</t>
  </si>
  <si>
    <t>15_非求職者</t>
  </si>
  <si>
    <t>151_すぐつくつもり（就業希望者）（非求職者）</t>
  </si>
  <si>
    <t>152_すぐではないがつくつもり（就業希望者）（非求職者）</t>
  </si>
  <si>
    <t>153_つくかどうかわからない（就業希望者）（非求職者）</t>
  </si>
  <si>
    <t>（53）　就業希望の有無・求職活動の有無・非求職理由・非就業希望理由　【就希有無･求活･非求理由･非就希理由】</t>
  </si>
  <si>
    <t>1201_探したが見つからなかった</t>
  </si>
  <si>
    <t>1202_希望する仕事がありそうにない</t>
  </si>
  <si>
    <t>1203_知識・能力に自信がない</t>
  </si>
  <si>
    <t>1204_出産・育児のため</t>
  </si>
  <si>
    <t>1205_介護・看護のため</t>
  </si>
  <si>
    <t>1206_病気・けがのため</t>
  </si>
  <si>
    <t>1207_高齢のため</t>
  </si>
  <si>
    <t>1208_通学のため</t>
  </si>
  <si>
    <t>1209_学校以外で進学や資格取得などの勉強をしている</t>
  </si>
  <si>
    <t>1210_急いで仕事につく必要がない</t>
  </si>
  <si>
    <t>1211_その他</t>
  </si>
  <si>
    <t>201_出産・育児のため</t>
  </si>
  <si>
    <t>202_介護・看護のため</t>
  </si>
  <si>
    <t>203_家事（出産・育児・介護・看護以外）のため</t>
  </si>
  <si>
    <t>204_通学のため</t>
  </si>
  <si>
    <t>205_病気・けがのため</t>
  </si>
  <si>
    <t>206_高齢のため</t>
  </si>
  <si>
    <t>207_学校以外で進学や資格取得などの勉強をしている</t>
  </si>
  <si>
    <t>208_ボランティア活動に従事している</t>
  </si>
  <si>
    <t>209_仕事をする自信がない</t>
  </si>
  <si>
    <t>210_その他</t>
  </si>
  <si>
    <t>211_特に理由はない</t>
  </si>
  <si>
    <t>（54）　就業希望理由　【就希理由】</t>
  </si>
  <si>
    <t>1_失業している</t>
  </si>
  <si>
    <t>1_うち学校を卒業した</t>
  </si>
  <si>
    <t>2_うち収入を得る必要が生じた</t>
  </si>
  <si>
    <t>3_うち知識や技能を生かしたい</t>
  </si>
  <si>
    <t>4_知識や技能を生かしたい</t>
  </si>
  <si>
    <t>4_うち社会に出たい</t>
  </si>
  <si>
    <t>5_社会に出たい</t>
  </si>
  <si>
    <t>8_その他</t>
  </si>
  <si>
    <t>（55）　希望する仕事の種類　【希望種類】</t>
  </si>
  <si>
    <t>01_製造・生産工程職</t>
  </si>
  <si>
    <t>02_建設・採掘職</t>
  </si>
  <si>
    <t>03_輸送・機械運転職</t>
  </si>
  <si>
    <t>04_営業・販売職</t>
  </si>
  <si>
    <t>05_サービス職業</t>
  </si>
  <si>
    <t>06_専門的・技術的職業</t>
  </si>
  <si>
    <t>07_管理的職業</t>
  </si>
  <si>
    <t>08_事務職</t>
  </si>
  <si>
    <t>09_農林漁業職</t>
  </si>
  <si>
    <t>10_その他（保安職など）</t>
  </si>
  <si>
    <t>11_仕事の種類にこだわっていない</t>
  </si>
  <si>
    <t>（56）　希望する仕事の形態　【希望形態】</t>
  </si>
  <si>
    <t>2_パート・アルバイト</t>
  </si>
  <si>
    <t>3_労働者派遣事業所の派遣社員</t>
  </si>
  <si>
    <t>4_契約社員</t>
  </si>
  <si>
    <t>5_自分で事業を起こしたい</t>
  </si>
  <si>
    <t>6_家業を継ぎたい</t>
  </si>
  <si>
    <t>7_内職</t>
  </si>
  <si>
    <t>（57）　求職活動の有無　【求活】</t>
  </si>
  <si>
    <t>1_うち求職者</t>
  </si>
  <si>
    <t>（58）　求職活動の有無・就業希望時期　【求活･就希時期】</t>
  </si>
  <si>
    <t>11_すぐつくつもり</t>
  </si>
  <si>
    <t>12_すぐではないがつくつもり</t>
  </si>
  <si>
    <t>13_つくかどうかわからない</t>
  </si>
  <si>
    <t>（59）　求職活動の有無・求職期間　【求活･求職期間】</t>
  </si>
  <si>
    <t>（40区分）</t>
  </si>
  <si>
    <t>1_求職者</t>
  </si>
  <si>
    <t>101_１か月未満</t>
  </si>
  <si>
    <t>11_１年未満</t>
  </si>
  <si>
    <t>11_１か月未満</t>
  </si>
  <si>
    <t>102_１か月</t>
  </si>
  <si>
    <t>1101_１か月未満</t>
  </si>
  <si>
    <t>12_１～５か月</t>
  </si>
  <si>
    <t>103_２か月</t>
  </si>
  <si>
    <t>1102_１か月</t>
  </si>
  <si>
    <t>13_６～11か月</t>
  </si>
  <si>
    <t>104_３か月</t>
  </si>
  <si>
    <t>1103_２か月</t>
  </si>
  <si>
    <t>14_１年～１年11か月</t>
  </si>
  <si>
    <t>105_４か月</t>
  </si>
  <si>
    <t>1104_３か月</t>
  </si>
  <si>
    <t>15_２年～２年11か月</t>
  </si>
  <si>
    <t>106_５か月</t>
  </si>
  <si>
    <t>1105_４か月</t>
  </si>
  <si>
    <t>16_３年以上</t>
  </si>
  <si>
    <t>107_６か月</t>
  </si>
  <si>
    <t>1106_５か月</t>
  </si>
  <si>
    <t>108_７か月</t>
  </si>
  <si>
    <t>1107_６か月</t>
  </si>
  <si>
    <t>109_８か月</t>
  </si>
  <si>
    <t>1108_７か月</t>
  </si>
  <si>
    <t>110_９か月</t>
  </si>
  <si>
    <t>1109_８か月</t>
  </si>
  <si>
    <t>111_10か月</t>
  </si>
  <si>
    <t>1110_９か月</t>
  </si>
  <si>
    <t>112_11か月</t>
  </si>
  <si>
    <t>1111_10か月</t>
  </si>
  <si>
    <t>113_１年</t>
  </si>
  <si>
    <t>1112_11か月</t>
  </si>
  <si>
    <t>114_１年１か月</t>
  </si>
  <si>
    <t>12_1年以上</t>
  </si>
  <si>
    <t>115_１年２か月</t>
  </si>
  <si>
    <t>116_１年３か月</t>
  </si>
  <si>
    <t>117_１年４か月</t>
  </si>
  <si>
    <t>118_１年５か月</t>
  </si>
  <si>
    <t>119_１年６か月</t>
  </si>
  <si>
    <t>120_１年７か月</t>
  </si>
  <si>
    <t>121_１年８か月</t>
  </si>
  <si>
    <t>122_１年９か月</t>
  </si>
  <si>
    <t>123_１年10か月</t>
  </si>
  <si>
    <t>124_１年11か月</t>
  </si>
  <si>
    <t>125_２年</t>
  </si>
  <si>
    <t>126_２年１か月</t>
  </si>
  <si>
    <t>127_２年２か月</t>
  </si>
  <si>
    <t>128_２年３か月</t>
  </si>
  <si>
    <t>129_２年４か月</t>
  </si>
  <si>
    <t>130_２年５か月</t>
  </si>
  <si>
    <t>131_２年６か月</t>
  </si>
  <si>
    <t>132_２年７か月</t>
  </si>
  <si>
    <t>133_２年８か月</t>
  </si>
  <si>
    <t>134_２年９か月</t>
  </si>
  <si>
    <t>135_２年10か月</t>
  </si>
  <si>
    <t>136_２年11か月</t>
  </si>
  <si>
    <t>137_３年以上</t>
  </si>
  <si>
    <t>2_非求職者</t>
  </si>
  <si>
    <t>（60）　非求職理由　【非求理由】</t>
  </si>
  <si>
    <t>01_探したが見つからなかった</t>
  </si>
  <si>
    <t>02_希望する仕事がありそうにない</t>
  </si>
  <si>
    <t>03_知識・能力に自信がない</t>
  </si>
  <si>
    <t>04_出産・育児のため</t>
  </si>
  <si>
    <t>05_介護・看護のため</t>
  </si>
  <si>
    <t>06_病気・けがのため</t>
  </si>
  <si>
    <t>07_高齢のため</t>
  </si>
  <si>
    <t>08_通学のため</t>
  </si>
  <si>
    <t>09_学校以外で進学や資格取得などの勉強をしている</t>
  </si>
  <si>
    <t>10_急いで仕事につく必要がない</t>
  </si>
  <si>
    <t>11_その他</t>
  </si>
  <si>
    <t>（61）　求職期間　【求職期間】</t>
  </si>
  <si>
    <t>01_１か月未満</t>
  </si>
  <si>
    <t>1_１か月未満</t>
  </si>
  <si>
    <t>02_１か月</t>
  </si>
  <si>
    <t>2_１か月</t>
  </si>
  <si>
    <t>2_１～２か月</t>
  </si>
  <si>
    <t>03_２か月</t>
  </si>
  <si>
    <t>3_２か月</t>
  </si>
  <si>
    <t>3_３～５か月</t>
  </si>
  <si>
    <t>04_３か月</t>
  </si>
  <si>
    <t>4_３～５か月</t>
  </si>
  <si>
    <t>4_６～11か月</t>
  </si>
  <si>
    <t>05_４か月</t>
  </si>
  <si>
    <t>5_６～８か月</t>
  </si>
  <si>
    <t>5_１年～１年11か月</t>
  </si>
  <si>
    <t>06_５か月</t>
  </si>
  <si>
    <t>6_９～11か月</t>
  </si>
  <si>
    <t>6_２年以上</t>
  </si>
  <si>
    <t>07_６か月</t>
  </si>
  <si>
    <t>7_１年～１年11か月</t>
  </si>
  <si>
    <t>7_１年以上</t>
  </si>
  <si>
    <t>08_７か月</t>
  </si>
  <si>
    <t>8_２年以上</t>
  </si>
  <si>
    <t>09_８か月</t>
  </si>
  <si>
    <t>10_９か月</t>
  </si>
  <si>
    <t>11_10か月</t>
  </si>
  <si>
    <t>12_11か月</t>
  </si>
  <si>
    <t>13_１年</t>
  </si>
  <si>
    <t>14_１年１か月</t>
  </si>
  <si>
    <t>2_１年～１年11か月</t>
  </si>
  <si>
    <t>2_１年以上</t>
  </si>
  <si>
    <t>15_１年２か月</t>
  </si>
  <si>
    <t>3_２年以上</t>
  </si>
  <si>
    <t>16_１年３か月</t>
  </si>
  <si>
    <t>17_１年４か月</t>
  </si>
  <si>
    <t>18_１年５か月</t>
  </si>
  <si>
    <t>19_１年６か月</t>
  </si>
  <si>
    <t>20_１年７か月</t>
  </si>
  <si>
    <t>21_１年８か月</t>
  </si>
  <si>
    <t>22_１年９か月</t>
  </si>
  <si>
    <t>23_１年10か月</t>
  </si>
  <si>
    <t>24_１年11か月</t>
  </si>
  <si>
    <t>25_２年</t>
  </si>
  <si>
    <t>26_２年１か月</t>
  </si>
  <si>
    <t>27_２年２か月</t>
  </si>
  <si>
    <t>28_２年３か月</t>
  </si>
  <si>
    <t>29_２年４か月</t>
  </si>
  <si>
    <t>30_２年５か月</t>
  </si>
  <si>
    <t>31_２年６か月</t>
  </si>
  <si>
    <t>32_２年７か月</t>
  </si>
  <si>
    <t>33_２年８か月</t>
  </si>
  <si>
    <t>34_２年９か月</t>
  </si>
  <si>
    <t>35_２年10か月</t>
  </si>
  <si>
    <t>36_２年11か月</t>
  </si>
  <si>
    <t>37_３年以上</t>
  </si>
  <si>
    <t>（62）　就業希望時期　【就希時期】</t>
  </si>
  <si>
    <t>1_すぐつくつもり</t>
  </si>
  <si>
    <t>1_うちすぐつくつもり</t>
  </si>
  <si>
    <t>2_すぐではないがつくつもり</t>
  </si>
  <si>
    <t>3_つくかどうかわからない</t>
  </si>
  <si>
    <t>（63）　非就業希望理由　【非就希理由】</t>
  </si>
  <si>
    <t>01_出産・育児のため</t>
  </si>
  <si>
    <t>02_介護・看護のため</t>
  </si>
  <si>
    <t>03_家事（出産・育児・介護・看護以外）のため</t>
  </si>
  <si>
    <t>04_通学のため</t>
  </si>
  <si>
    <t>05_病気・けがのため</t>
  </si>
  <si>
    <t>06_高齢のため</t>
  </si>
  <si>
    <t>07_学校以外で進学や資格取得などの勉強をしている</t>
  </si>
  <si>
    <t>08_ボランティア活動に従事している</t>
  </si>
  <si>
    <t>09_仕事をする自信がない</t>
  </si>
  <si>
    <t>10_その他</t>
  </si>
  <si>
    <t>11_特に理由はない</t>
  </si>
  <si>
    <t>（64）　就業異動　【異動】</t>
  </si>
  <si>
    <t>1_入職就業者</t>
  </si>
  <si>
    <t>1_離職非就業者</t>
  </si>
  <si>
    <t>1_うち転職就業者</t>
  </si>
  <si>
    <t>2_転職就業者</t>
  </si>
  <si>
    <t>2_就業未経験者</t>
  </si>
  <si>
    <t>3_離職非就業者</t>
  </si>
  <si>
    <t>4_就業未経験者</t>
  </si>
  <si>
    <t>（65）　過去１年以内の就業異動　【過１異動】</t>
  </si>
  <si>
    <t>1_継続就業者</t>
  </si>
  <si>
    <t>1_離職者</t>
  </si>
  <si>
    <t>1_うち継続就業者</t>
  </si>
  <si>
    <t>2_転職者</t>
  </si>
  <si>
    <t>2_継続非就業者</t>
  </si>
  <si>
    <t>3_離職者</t>
  </si>
  <si>
    <t>3_新規就業者</t>
  </si>
  <si>
    <t>4_新規就業者</t>
  </si>
  <si>
    <t>5_継続非就業者</t>
  </si>
  <si>
    <t>（66）　雇用形態の異動区分　【雇形異動区分】</t>
  </si>
  <si>
    <t>01_正規（前職），正規の職員・従業員（希望する仕事）</t>
  </si>
  <si>
    <t>1_正規（前職），正規（現職）</t>
  </si>
  <si>
    <t>02_正規（前職），パート・アルバイト（希望する仕事）</t>
  </si>
  <si>
    <t>2_正規（前職），非正規（現職）</t>
  </si>
  <si>
    <t>03_正規（前職），労働者派遣事業所の派遣社員（希望する仕事）</t>
  </si>
  <si>
    <t>3_非正規（前職），正規（現職）</t>
  </si>
  <si>
    <t>04_正規（前職），契約社員（希望する仕事）</t>
  </si>
  <si>
    <t>4_非正規（前職），非正規（現職）</t>
  </si>
  <si>
    <t>05_正規（前職），自分で事業を起こしたい（希望する仕事）</t>
  </si>
  <si>
    <t>41_うちパート・アルバイト（前職），うちパート・アルバイト（現職）</t>
  </si>
  <si>
    <t>06_正規（前職），家業を継ぎたい（希望する仕事）</t>
  </si>
  <si>
    <t>07_正規（前職），内職（希望する仕事）</t>
  </si>
  <si>
    <t>08_正規（前職），その他（希望する仕事）</t>
  </si>
  <si>
    <t>09_非正規（前職），正規の職員・従業員（希望する仕事）</t>
  </si>
  <si>
    <t>10_非正規（前職），パート・アルバイト（希望する仕事）</t>
  </si>
  <si>
    <t>101_うちパート・アルバイト（前職），うちパート・アルバイト（希望する仕事）</t>
  </si>
  <si>
    <t>11_非正規（前職），労働者派遣事業所の派遣社員（希望する仕事）</t>
  </si>
  <si>
    <t>12_非正規（前職），契約社員（希望する仕事）</t>
  </si>
  <si>
    <t>13_非正規（前職），自分で事業を起こしたい（希望する仕事）</t>
  </si>
  <si>
    <t>14_非正規（前職），家業を継ぎたい（希望する仕事）</t>
  </si>
  <si>
    <t>15_非正規（前職），内職（希望する仕事）</t>
  </si>
  <si>
    <t>16_非正規（前職），その他（希望する仕事）</t>
  </si>
  <si>
    <t>（67）　前職の有無　【前職有無】</t>
  </si>
  <si>
    <t>1_前職あり</t>
  </si>
  <si>
    <t>2_前職なし</t>
  </si>
  <si>
    <t>（68）　前職の有無・前職の離職時期　【前職有無･前職離職時期】</t>
  </si>
  <si>
    <t>（69）　前職の有無・離職期間　【前職有無･離職期間】</t>
  </si>
  <si>
    <t>111_１か月未満</t>
  </si>
  <si>
    <t>112_１～２か月</t>
  </si>
  <si>
    <t>113_３～５か月</t>
  </si>
  <si>
    <t>114_６～８か月</t>
  </si>
  <si>
    <t>115_９～11か月</t>
  </si>
  <si>
    <t>12_１～２年</t>
  </si>
  <si>
    <t>13_３～４年</t>
  </si>
  <si>
    <t>14_５年以上</t>
  </si>
  <si>
    <t>141_５～６年</t>
  </si>
  <si>
    <t>142_７～９年</t>
  </si>
  <si>
    <t>143_10～14年</t>
  </si>
  <si>
    <t>144_15～19年</t>
  </si>
  <si>
    <t>145_20年以上</t>
  </si>
  <si>
    <t>（70）　前職の有無・前職の離職理由　【前職有無･前職離職理由】</t>
  </si>
  <si>
    <t>101_会社倒産・事業所閉鎖のため</t>
  </si>
  <si>
    <t>11_うち事業不振や先行き不安のため</t>
  </si>
  <si>
    <t>102_人員整理・勧奨退職のため</t>
  </si>
  <si>
    <t>12_うち収入が少なかったため</t>
  </si>
  <si>
    <t>103_事業不振や先行き不安のため</t>
  </si>
  <si>
    <t>13_うち労働条件が悪かったため</t>
  </si>
  <si>
    <t>104_定年のため</t>
  </si>
  <si>
    <t>14_うち自分に向かない仕事だった</t>
  </si>
  <si>
    <t>105_雇用契約の満了のため</t>
  </si>
  <si>
    <t>15_うち一時的についた仕事だから</t>
  </si>
  <si>
    <t>106_収入が少なかったため</t>
  </si>
  <si>
    <t>107_労働条件が悪かったため</t>
  </si>
  <si>
    <t>108_結婚のため</t>
  </si>
  <si>
    <t>109_出産・育児のため</t>
  </si>
  <si>
    <t>110_介護・看護のため</t>
  </si>
  <si>
    <t>111_病気・高齢のため</t>
  </si>
  <si>
    <t>112_自分に向かない仕事だった</t>
  </si>
  <si>
    <t>113_一時的についた仕事だから</t>
  </si>
  <si>
    <t>114_家族の転職・転勤又は事業所の移転のため</t>
  </si>
  <si>
    <t>115_その他</t>
  </si>
  <si>
    <t>（71）　前職の離職時期　【前職離職時期】</t>
  </si>
  <si>
    <t>（76区分）</t>
  </si>
  <si>
    <t>11_平成29年９月以降</t>
  </si>
  <si>
    <t>12_平成29年８月</t>
  </si>
  <si>
    <t>12_平成29年７月～８月</t>
  </si>
  <si>
    <t>13_平成29年７月</t>
  </si>
  <si>
    <t>13_平成29年４月～６月</t>
  </si>
  <si>
    <t>14_平成29年６月</t>
  </si>
  <si>
    <t>14_平成29年１月～３月</t>
  </si>
  <si>
    <t>15_平成29年５月</t>
  </si>
  <si>
    <t>R1_（再掲）平成28年３月～９月</t>
  </si>
  <si>
    <t>16_平成29年４月</t>
  </si>
  <si>
    <t>17_平成29年３月</t>
  </si>
  <si>
    <t>18_平成29年２月</t>
  </si>
  <si>
    <t>19_平成29年１月</t>
  </si>
  <si>
    <t>201_平成28年12月</t>
  </si>
  <si>
    <t>21_平成28年12月</t>
  </si>
  <si>
    <t>202_平成28年11月</t>
  </si>
  <si>
    <t>22_平成28年11月</t>
  </si>
  <si>
    <t>203_平成28年10月</t>
  </si>
  <si>
    <t>23_平成28年10月</t>
  </si>
  <si>
    <t>204_平成28年９月</t>
  </si>
  <si>
    <t>205_平成28年８月</t>
  </si>
  <si>
    <t>206_平成28年７月</t>
  </si>
  <si>
    <t>207_平成28年６月</t>
  </si>
  <si>
    <t>208_平成28年５月</t>
  </si>
  <si>
    <t>209_平成28年４月</t>
  </si>
  <si>
    <t>210_平成28年３月</t>
  </si>
  <si>
    <t>211_平成28年２月</t>
  </si>
  <si>
    <t>212_平成28年１月</t>
  </si>
  <si>
    <t>301_平成27年12月</t>
  </si>
  <si>
    <t>302_平成27年11月</t>
  </si>
  <si>
    <t>303_平成27年10月</t>
  </si>
  <si>
    <t>304_平成27年９月</t>
  </si>
  <si>
    <t>62_平成24年７月～９月</t>
  </si>
  <si>
    <t>305_平成27年８月</t>
  </si>
  <si>
    <t>63_平成24年４月～６月</t>
  </si>
  <si>
    <t>306_平成27年７月</t>
  </si>
  <si>
    <t>64_平成24年１月～３月</t>
  </si>
  <si>
    <t>307_平成27年６月</t>
  </si>
  <si>
    <t>308_平成27年５月</t>
  </si>
  <si>
    <t>309_平成27年４月</t>
  </si>
  <si>
    <t>310_平成27年３月</t>
  </si>
  <si>
    <t>311_平成27年２月</t>
  </si>
  <si>
    <t>312_平成27年１月</t>
  </si>
  <si>
    <t>401_平成26年12月</t>
  </si>
  <si>
    <t>402_平成26年11月</t>
  </si>
  <si>
    <t>403_平成26年10月</t>
  </si>
  <si>
    <t>404_平成26年９月</t>
  </si>
  <si>
    <t>405_平成26年８月</t>
  </si>
  <si>
    <t>406_平成26年７月</t>
  </si>
  <si>
    <t>407_平成26年６月</t>
  </si>
  <si>
    <t>408_平成26年５月</t>
  </si>
  <si>
    <t>409_平成26年４月</t>
  </si>
  <si>
    <t>410_平成26年３月</t>
  </si>
  <si>
    <t>411_平成26年２月</t>
  </si>
  <si>
    <t>412_平成26年１月</t>
  </si>
  <si>
    <t>501_平成25年12月</t>
  </si>
  <si>
    <t>502_平成25年11月</t>
  </si>
  <si>
    <t>503_平成25年10月</t>
  </si>
  <si>
    <t>504_平成25年９月</t>
  </si>
  <si>
    <t>505_平成25年８月</t>
  </si>
  <si>
    <t>506_平成25年７月</t>
  </si>
  <si>
    <t>507_平成25年６月</t>
  </si>
  <si>
    <t>508_平成25年５月</t>
  </si>
  <si>
    <t>509_平成25年４月</t>
  </si>
  <si>
    <t>510_平成25年３月</t>
  </si>
  <si>
    <t>511_平成25年２月</t>
  </si>
  <si>
    <t>512_平成25年１月</t>
  </si>
  <si>
    <t>601_平成24年12月</t>
  </si>
  <si>
    <t>602_平成24年11月</t>
  </si>
  <si>
    <t>603_平成24年10月</t>
  </si>
  <si>
    <t>604_平成24年９月</t>
  </si>
  <si>
    <t>605_平成24年８月</t>
  </si>
  <si>
    <t>606_平成24年７月</t>
  </si>
  <si>
    <t>607_平成24年６月</t>
  </si>
  <si>
    <t>608_平成24年５月</t>
  </si>
  <si>
    <t>609_平成24年４月</t>
  </si>
  <si>
    <t>610_平成24年３月</t>
  </si>
  <si>
    <t>611_平成24年２月</t>
  </si>
  <si>
    <t>612_平成24年１月</t>
  </si>
  <si>
    <t>（72）　離職期間　【離職期間】</t>
  </si>
  <si>
    <t>2_１～３年</t>
  </si>
  <si>
    <t>3_４～６年</t>
  </si>
  <si>
    <t>12_１か月</t>
  </si>
  <si>
    <t>4_７～９年</t>
  </si>
  <si>
    <t>13_２か月</t>
  </si>
  <si>
    <t>5_10～14年</t>
  </si>
  <si>
    <t>14_３～５か月</t>
  </si>
  <si>
    <t>6_15～19年</t>
  </si>
  <si>
    <t>15_６～８か月</t>
  </si>
  <si>
    <t>7_20年以上</t>
  </si>
  <si>
    <t>16_９～11か月</t>
  </si>
  <si>
    <t>R01_（再掲）1か月未満</t>
  </si>
  <si>
    <t>R02_（再掲）１か月</t>
  </si>
  <si>
    <t>R03_（再掲）２か月</t>
  </si>
  <si>
    <t>R04_（再掲）３か月</t>
  </si>
  <si>
    <t>R05_（再掲）４か月</t>
  </si>
  <si>
    <t>R06_（再掲）５か月</t>
  </si>
  <si>
    <t>R07_（再掲）６か月</t>
  </si>
  <si>
    <t>R08_（再掲）７か月</t>
  </si>
  <si>
    <t>R09_（再掲）８か月</t>
  </si>
  <si>
    <t>R10_（再掲）９か月</t>
  </si>
  <si>
    <t>R11_（再掲）10か月</t>
  </si>
  <si>
    <t>R12_（再掲）11か月</t>
  </si>
  <si>
    <t>（73）　前職の離職理由　【前職離職理由】</t>
  </si>
  <si>
    <t>01_会社倒産・事業所閉鎖のため</t>
  </si>
  <si>
    <t>1_会社倒産・事業所閉鎖のため</t>
  </si>
  <si>
    <t>1_事業不振や先行き不安のため</t>
  </si>
  <si>
    <t>1_うち定年のため</t>
  </si>
  <si>
    <t>02_人員整理・勧奨退職のため</t>
  </si>
  <si>
    <t>2_人員整理・勧奨退職のため</t>
  </si>
  <si>
    <t>2_収入が少なかったため</t>
  </si>
  <si>
    <t>03_事業不振や先行き不安のため</t>
  </si>
  <si>
    <t>3_事業不振や先行き不安のため</t>
  </si>
  <si>
    <t>3_労働条件が悪かったため</t>
  </si>
  <si>
    <t>04_定年のため</t>
  </si>
  <si>
    <t>4_収入が少なかったため</t>
  </si>
  <si>
    <t>4_自分に向かない仕事だった</t>
  </si>
  <si>
    <t>05_雇用契約の満了のため</t>
  </si>
  <si>
    <t>5_労働条件が悪かったため</t>
  </si>
  <si>
    <t>5_一時的についた仕事だから</t>
  </si>
  <si>
    <t>06_収入が少なかったため</t>
  </si>
  <si>
    <t>6_自分に向かない仕事だった</t>
  </si>
  <si>
    <t>07_労働条件が悪かったため</t>
  </si>
  <si>
    <t>7_一時的についた仕事だから</t>
  </si>
  <si>
    <t>08_結婚のため</t>
  </si>
  <si>
    <t>09_出産・育児のため</t>
  </si>
  <si>
    <t>10_介護・看護のため</t>
  </si>
  <si>
    <t>11_病気・高齢のため</t>
  </si>
  <si>
    <t>12_自分に向かない仕事だった</t>
  </si>
  <si>
    <t>13_一時的についた仕事だから</t>
  </si>
  <si>
    <t>14_家族の転職・転勤又は事業所の移転のため</t>
  </si>
  <si>
    <t>15_その他</t>
  </si>
  <si>
    <t>（74）　初職の有無　【初職有無】</t>
  </si>
  <si>
    <t>1_初職あり</t>
  </si>
  <si>
    <t>2_初職なし</t>
  </si>
  <si>
    <t>（75）　初職と現職等との関係　【初職現職関係】</t>
  </si>
  <si>
    <t>1_現職が初職</t>
  </si>
  <si>
    <t>2_前職が初職</t>
  </si>
  <si>
    <t>3_その他が初職</t>
  </si>
  <si>
    <t>（76）　初職に就いた時期　【初就時期】</t>
  </si>
  <si>
    <t>01_平成28年10月以降</t>
  </si>
  <si>
    <t>1_平成24年10月以降</t>
  </si>
  <si>
    <t>02_平成27年10月～28年９月</t>
  </si>
  <si>
    <t>2_平成19年10月～24年９月</t>
  </si>
  <si>
    <t>03_平成26年10月～27年９月</t>
  </si>
  <si>
    <t>3_平成14年10月～19年９月</t>
  </si>
  <si>
    <t>04_平成25年10月～26年９月</t>
  </si>
  <si>
    <t>4_平成９年10月～14年９月</t>
  </si>
  <si>
    <t>05_平成24年10月～25年９月</t>
  </si>
  <si>
    <t>5_平成４年10月～９年９月</t>
  </si>
  <si>
    <t>06_平成23年10月～24年９月</t>
  </si>
  <si>
    <t>06_平成19年10月～24年９月</t>
  </si>
  <si>
    <t>6_平成４年９月以前</t>
  </si>
  <si>
    <t>07_平成22年10月～23年９月</t>
  </si>
  <si>
    <t>07_平成14年10月～19年９月</t>
  </si>
  <si>
    <t>08_平成21年10月～22年９月</t>
  </si>
  <si>
    <t>08_平成９年10月～14年９月</t>
  </si>
  <si>
    <t>09_平成20年10月～21年９月</t>
  </si>
  <si>
    <t>09_平成４年10月～９年９月</t>
  </si>
  <si>
    <t>10_平成19年10月～20年９月</t>
  </si>
  <si>
    <t>10_平成４年９月以前</t>
  </si>
  <si>
    <t>11_平成14年10月～19年９月</t>
  </si>
  <si>
    <t>12_平成９年10月～14年９月</t>
  </si>
  <si>
    <t>13_平成４年10月～９年９月</t>
  </si>
  <si>
    <t>14_平成４年９月以前</t>
  </si>
  <si>
    <t>（77）　初職に就いた年齢　【初就年齢】</t>
  </si>
  <si>
    <t>01_15歳未満</t>
  </si>
  <si>
    <t>02_15歳</t>
  </si>
  <si>
    <t>03_16歳</t>
  </si>
  <si>
    <t>04_17歳</t>
  </si>
  <si>
    <t>05_18歳</t>
  </si>
  <si>
    <t>06_19歳</t>
  </si>
  <si>
    <t>07_20歳</t>
  </si>
  <si>
    <t>08_21歳</t>
  </si>
  <si>
    <t>09_22歳</t>
  </si>
  <si>
    <t>10_23歳</t>
  </si>
  <si>
    <t>11_24歳</t>
  </si>
  <si>
    <t>12_25歳</t>
  </si>
  <si>
    <t>13_26歳</t>
  </si>
  <si>
    <t>14_27歳</t>
  </si>
  <si>
    <t>15_28歳</t>
  </si>
  <si>
    <t>16_29歳</t>
  </si>
  <si>
    <t>17_30歳以上</t>
  </si>
  <si>
    <t>（78）　初職の従業上の地位・雇用形態　【初職従地位･雇形】</t>
  </si>
  <si>
    <t>（12A区分）</t>
  </si>
  <si>
    <t>3221_パート・アルバイト</t>
  </si>
  <si>
    <t>3222_労働者派遣事業所の派遣社員</t>
  </si>
  <si>
    <t>3223_契約社員</t>
  </si>
  <si>
    <t>3224_嘱託・その他</t>
  </si>
  <si>
    <t>（79）　職業訓練・自己啓発の有無　【職訓･自啓有無】</t>
  </si>
  <si>
    <t>1_うち職業訓練・自己啓発をした</t>
  </si>
  <si>
    <t>（80）　職業訓練・自己啓発の有無・職業訓練・自己啓発の内容　【職訓･自啓有無･職訓･自啓内容】</t>
  </si>
  <si>
    <t>1_職業訓練・自己啓発をした</t>
  </si>
  <si>
    <t>11_勤め先が実施したもの</t>
  </si>
  <si>
    <t>111_勤め先での研修</t>
  </si>
  <si>
    <t>12_自発的に行ったもの</t>
  </si>
  <si>
    <t>112_大学・大学院の講座の受講（勤め先が実施したもの）</t>
  </si>
  <si>
    <t>121_うち自学・自習</t>
  </si>
  <si>
    <t>113_専修学校・各種学校の講座の受講（勤め先が実施したもの）</t>
  </si>
  <si>
    <t>122_うち公的助成を受けたもの</t>
  </si>
  <si>
    <t>114_公共職業能力開発施設の講座の受講（勤め先が実施したもの）</t>
  </si>
  <si>
    <t>2_職業訓練・自己啓発をしなかった</t>
  </si>
  <si>
    <t>115_講習会・セミナーの傍聴（勤め先が実施したもの）</t>
  </si>
  <si>
    <t>116_勉強会・研修会への参加（勤め先が実施したもの）</t>
  </si>
  <si>
    <t>117_通信教育の受講（勤め先が実施したもの）</t>
  </si>
  <si>
    <t>118_その他（勤め先が実施したもの）</t>
  </si>
  <si>
    <t>121_大学・大学院の講座の受講（自発的に行ったもの）</t>
  </si>
  <si>
    <t>122_専修学校・各種学校の講座の受講（自発的に行ったもの）</t>
  </si>
  <si>
    <t>123_公共職業能力開発施設の講座の受講（自発的に行ったもの）</t>
  </si>
  <si>
    <t>124_講習会・セミナーの傍聴（自発的に行ったもの）</t>
  </si>
  <si>
    <t>125_勉強会・研修会への参加（自発的に行ったもの）</t>
  </si>
  <si>
    <t>126_通信教育の受講（自発的に行ったもの）</t>
  </si>
  <si>
    <t>127_自学・自習（自発的に行ったもの）</t>
  </si>
  <si>
    <t>128_その他（自発的に行ったもの）</t>
  </si>
  <si>
    <t>129_うち公的助成を受けたもの</t>
  </si>
  <si>
    <t>1291_大学・大学院の講座の受講（自発的に行ったもの）（うち公的助成を受けたもの）</t>
  </si>
  <si>
    <t>1292_専修学校・各種学校の講座の受講（自発的に行ったもの）（うち公的助成を受けたもの）</t>
  </si>
  <si>
    <t>1293_公共職業能力開発施設の講座の受講（自発的に行ったもの）（うち公的助成を受けたもの）</t>
  </si>
  <si>
    <t>1294_講習会・セミナーの傍聴（自発的に行ったもの）（うち公的助成を受けたもの）</t>
  </si>
  <si>
    <t>1295_勉強会・研修会への参加（自発的に行ったもの）（うち公的助成を受けたもの）</t>
  </si>
  <si>
    <t>1296_通信教育の受講（自発的に行ったもの）（うち公的助成を受けたもの）</t>
  </si>
  <si>
    <t>1297_その他（自発的に行ったもの）（うち公的助成を受けたもの）</t>
  </si>
  <si>
    <t>（81）　転居の有無・居住開始時期・転居前の居住地　【転居有無･居開時期･転前居住地】</t>
  </si>
  <si>
    <t>1_転居なし</t>
  </si>
  <si>
    <t>2_転居あり</t>
  </si>
  <si>
    <t>21_同一都道府県内（転居あり）</t>
  </si>
  <si>
    <t>211_同一市区町村（転居あり）</t>
  </si>
  <si>
    <t>212_同一都道府県内の他の市区町村（転居あり）</t>
  </si>
  <si>
    <t>22_他の都道府県（転居あり）</t>
  </si>
  <si>
    <t>23_外国（転居あり）</t>
  </si>
  <si>
    <t>24_うち過去１年以内（平成28年10月以降）</t>
  </si>
  <si>
    <t>241_同一都道府県内（転居あり）（うち過去１年以内（平成28年10月以降））</t>
  </si>
  <si>
    <t>2411_同一市区町村（転居あり）（うち過去１年以内（平成28年10月以降））</t>
  </si>
  <si>
    <t>2412_同一都道府県内の他の市区町村（転居あり）（うち過去１年以内（平成28年10月以降））</t>
  </si>
  <si>
    <t>242_他の都道府県（転居あり）（うち過去１年以内（平成28年10月以降））</t>
  </si>
  <si>
    <t>243_外国（転居あり）（うち過去１年以内（平成28年10月以降））</t>
  </si>
  <si>
    <t>（82）　転居の有無・転居前の居住地　【転居有無･転前居住地】</t>
  </si>
  <si>
    <t>（55区分）</t>
  </si>
  <si>
    <t>21_同一都道府県内</t>
  </si>
  <si>
    <t>211_同一市区町村</t>
  </si>
  <si>
    <t>212_同一都道府県内の他の市区町村</t>
  </si>
  <si>
    <t>22_他の都道府県</t>
  </si>
  <si>
    <t>2201_北海道</t>
  </si>
  <si>
    <t>2202_青森県</t>
  </si>
  <si>
    <t>2203_岩手県</t>
  </si>
  <si>
    <t>2204_宮城県</t>
  </si>
  <si>
    <t>2205_秋田県</t>
  </si>
  <si>
    <t>2206_山形県</t>
  </si>
  <si>
    <t>2207_福島県</t>
  </si>
  <si>
    <t>2208_茨城県</t>
  </si>
  <si>
    <t>2209_栃木県</t>
  </si>
  <si>
    <t>2210_群馬県</t>
  </si>
  <si>
    <t>2211_埼玉県</t>
  </si>
  <si>
    <t>2212_千葉県</t>
  </si>
  <si>
    <t>2213_東京都</t>
  </si>
  <si>
    <t>2214_神奈川県</t>
  </si>
  <si>
    <t>2215_新潟県</t>
  </si>
  <si>
    <t>2216_富山県</t>
  </si>
  <si>
    <t>2217_石川県</t>
  </si>
  <si>
    <t>2218_福井県</t>
  </si>
  <si>
    <t>2219_山梨県</t>
  </si>
  <si>
    <t>2220_長野県</t>
  </si>
  <si>
    <t>2221_岐阜県</t>
  </si>
  <si>
    <t>2222_静岡県</t>
  </si>
  <si>
    <t>2223_愛知県</t>
  </si>
  <si>
    <t>2224_三重県</t>
  </si>
  <si>
    <t>2225_滋賀県</t>
  </si>
  <si>
    <t>2226_京都府</t>
  </si>
  <si>
    <t>2227_大阪府</t>
  </si>
  <si>
    <t>2228_兵庫県</t>
  </si>
  <si>
    <t>2229_奈良県</t>
  </si>
  <si>
    <t>2230_和歌山県</t>
  </si>
  <si>
    <t>2231_鳥取県</t>
  </si>
  <si>
    <t>2232_島根県</t>
  </si>
  <si>
    <t>2233_岡山県</t>
  </si>
  <si>
    <t>2234_広島県</t>
  </si>
  <si>
    <t>2235_山口県</t>
  </si>
  <si>
    <t>2236_徳島県</t>
  </si>
  <si>
    <t>2237_香川県</t>
  </si>
  <si>
    <t>2238_愛媛県</t>
  </si>
  <si>
    <t>2239_高知県</t>
  </si>
  <si>
    <t>2240_福岡県</t>
  </si>
  <si>
    <t>2241_佐賀県</t>
  </si>
  <si>
    <t>2242_長崎県</t>
  </si>
  <si>
    <t>2243_熊本県</t>
  </si>
  <si>
    <t>2244_大分県</t>
  </si>
  <si>
    <t>2245_宮崎県</t>
  </si>
  <si>
    <t>2246_鹿児島県</t>
  </si>
  <si>
    <t>2247_沖縄県</t>
  </si>
  <si>
    <t>23_外国</t>
  </si>
  <si>
    <t>（83）　過去１年以内の転居の有無・転居前の居住地　【過１転居有無･転前居住地】</t>
  </si>
  <si>
    <t>（84）　過去１年以内の転居の有無・過去１年以内の就業異動　【過１転居有無･過１異動】</t>
  </si>
  <si>
    <t>6_転居なし</t>
  </si>
  <si>
    <t>7_転居あり</t>
  </si>
  <si>
    <t>71_継続就業者（転居あり）</t>
  </si>
  <si>
    <t>72_転職者（転居あり）</t>
  </si>
  <si>
    <t>73_離職者（転居あり）</t>
  </si>
  <si>
    <t>74_新規就業者（転居あり）</t>
  </si>
  <si>
    <t>75_継続非就業者（転居あり）</t>
  </si>
  <si>
    <t>（85）　居住開始時期　【居開時期】</t>
  </si>
  <si>
    <t>（66区分）</t>
  </si>
  <si>
    <t>1_うち過去５年以内（平成24年10月以降）</t>
  </si>
  <si>
    <t>1_うち平成28年10月以降</t>
  </si>
  <si>
    <t>101_平成29年９月以降</t>
  </si>
  <si>
    <t>11_平成28年10月以降</t>
  </si>
  <si>
    <t>2_うち平成27年10月～28年９月</t>
  </si>
  <si>
    <t>11_うち過去１年以内（平成28年10月以降）</t>
  </si>
  <si>
    <t>102_平成29年８月</t>
  </si>
  <si>
    <t>12_平成27年10月～28年９月</t>
  </si>
  <si>
    <t>3_うち平成26年10月～27年９月</t>
  </si>
  <si>
    <t>103_平成29年７月</t>
  </si>
  <si>
    <t>13_平成26年10月～27年９月</t>
  </si>
  <si>
    <t>4_うち平成25年10月～26年９月</t>
  </si>
  <si>
    <t>104_平成29年６月</t>
  </si>
  <si>
    <t>14_平成25年10月～26年９月</t>
  </si>
  <si>
    <t>5_うち平成24年10月～25年９月</t>
  </si>
  <si>
    <t>105_平成29年５月</t>
  </si>
  <si>
    <t>15_平成24年10月～25年９月</t>
  </si>
  <si>
    <t>106_平成29年４月</t>
  </si>
  <si>
    <t>2_うち平成28年12月以前</t>
  </si>
  <si>
    <t>107_平成29年３月</t>
  </si>
  <si>
    <t>21_平成24年～28年</t>
  </si>
  <si>
    <t>108_平成29年２月</t>
  </si>
  <si>
    <t>22_平成19年～23年</t>
  </si>
  <si>
    <t>109_平成29年１月</t>
  </si>
  <si>
    <t>23_平成14年～18年</t>
  </si>
  <si>
    <t>110_平成28年12月</t>
  </si>
  <si>
    <t>24_平成９年～13年</t>
  </si>
  <si>
    <t>111_平成28年11月</t>
  </si>
  <si>
    <t>25_平成４年～８年</t>
  </si>
  <si>
    <t>112_平成28年10月</t>
  </si>
  <si>
    <t>26_昭和62年～平成３年</t>
  </si>
  <si>
    <t>27_昭和61年以前</t>
  </si>
  <si>
    <t>201_平成28年９月</t>
  </si>
  <si>
    <t>202_平成28年８月</t>
  </si>
  <si>
    <t>203_平成28年７月</t>
  </si>
  <si>
    <t>204_平成28年６月</t>
  </si>
  <si>
    <t>205_平成28年５月</t>
  </si>
  <si>
    <t>206_平成28年４月</t>
  </si>
  <si>
    <t>207_平成28年３月</t>
  </si>
  <si>
    <t>208_平成28年２月</t>
  </si>
  <si>
    <t>209_平成28年１月</t>
  </si>
  <si>
    <t>210_平成27年12月</t>
  </si>
  <si>
    <t>211_平成27年11月</t>
  </si>
  <si>
    <t>212_平成27年10月</t>
  </si>
  <si>
    <t>301_平成27年９月</t>
  </si>
  <si>
    <t>302_平成27年８月</t>
  </si>
  <si>
    <t>303_平成27年７月</t>
  </si>
  <si>
    <t>304_平成27年６月</t>
  </si>
  <si>
    <t>305_平成27年５月</t>
  </si>
  <si>
    <t>306_平成27年４月</t>
  </si>
  <si>
    <t>307_平成27年３月</t>
  </si>
  <si>
    <t>308_平成27年２月</t>
  </si>
  <si>
    <t>309_平成27年１月</t>
  </si>
  <si>
    <t>310_平成26年12月</t>
  </si>
  <si>
    <t>311_平成26年11月</t>
  </si>
  <si>
    <t>312_平成26年10月</t>
  </si>
  <si>
    <t>401_平成26年９月</t>
  </si>
  <si>
    <t>402_平成26年８月</t>
  </si>
  <si>
    <t>403_平成26年７月</t>
  </si>
  <si>
    <t>404_平成26年６月</t>
  </si>
  <si>
    <t>405_平成26年５月</t>
  </si>
  <si>
    <t>406_平成26年４月</t>
  </si>
  <si>
    <t>407_平成26年３月</t>
  </si>
  <si>
    <t>408_平成26年２月</t>
  </si>
  <si>
    <t>409_平成26年１月</t>
  </si>
  <si>
    <t>410_平成25年12月</t>
  </si>
  <si>
    <t>411_平成25年11月</t>
  </si>
  <si>
    <t>412_平成25年10月</t>
  </si>
  <si>
    <t>501_平成25年９月</t>
  </si>
  <si>
    <t>502_平成25年８月</t>
  </si>
  <si>
    <t>503_平成25年７月</t>
  </si>
  <si>
    <t>504_平成25年６月</t>
  </si>
  <si>
    <t>505_平成25年５月</t>
  </si>
  <si>
    <t>506_平成25年４月</t>
  </si>
  <si>
    <t>507_平成25年３月</t>
  </si>
  <si>
    <t>508_平成25年２月</t>
  </si>
  <si>
    <t>509_平成25年１月</t>
  </si>
  <si>
    <t>510_平成24年12月</t>
  </si>
  <si>
    <t>511_平成24年11月</t>
  </si>
  <si>
    <t>512_平成24年10月</t>
  </si>
  <si>
    <t>（86）　転居理由　【転居理由】</t>
  </si>
  <si>
    <t>1_本人の仕事の都合</t>
  </si>
  <si>
    <t>11_仕事につくため</t>
  </si>
  <si>
    <t>12_仕事をやめたため</t>
  </si>
  <si>
    <t>13_転勤のため</t>
  </si>
  <si>
    <t>2_家族の仕事の都合</t>
  </si>
  <si>
    <t>3_通学のため</t>
  </si>
  <si>
    <t>4_結婚のため</t>
  </si>
  <si>
    <t>5_子供の養育・教育のため</t>
  </si>
  <si>
    <t>6_介護・看護のため</t>
  </si>
  <si>
    <t>7_その他</t>
  </si>
  <si>
    <t>（87）　現在の居住地　【現居住地】</t>
  </si>
  <si>
    <t>（48区分）</t>
  </si>
  <si>
    <t>01_北海道</t>
  </si>
  <si>
    <t>02_青森県</t>
  </si>
  <si>
    <t>03_岩手県</t>
  </si>
  <si>
    <t>04_宮城県</t>
  </si>
  <si>
    <t>05_秋田県</t>
  </si>
  <si>
    <t>06_山形県</t>
  </si>
  <si>
    <t>07_福島県</t>
  </si>
  <si>
    <t>08_茨城県</t>
  </si>
  <si>
    <t>09_栃木県</t>
  </si>
  <si>
    <t>10_群馬県</t>
  </si>
  <si>
    <t>11_埼玉県</t>
  </si>
  <si>
    <t>12_千葉県</t>
  </si>
  <si>
    <t>13_東京都</t>
  </si>
  <si>
    <t>14_神奈川県</t>
  </si>
  <si>
    <t>15_新潟県</t>
  </si>
  <si>
    <t>16_富山県</t>
  </si>
  <si>
    <t>17_石川県</t>
  </si>
  <si>
    <t>18_福井県</t>
  </si>
  <si>
    <t>19_山梨県</t>
  </si>
  <si>
    <t>20_長野県</t>
  </si>
  <si>
    <t>21_岐阜県</t>
  </si>
  <si>
    <t>22_静岡県</t>
  </si>
  <si>
    <t>23_愛知県</t>
  </si>
  <si>
    <t>24_三重県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</si>
  <si>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</si>
  <si>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</si>
  <si>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</si>
  <si>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</si>
  <si>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</si>
  <si>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</si>
  <si>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</si>
  <si>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</si>
  <si>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</si>
  <si>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</si>
  <si>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</si>
  <si>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36_徳島県</t>
  </si>
  <si>
    <t>37_香川県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</si>
  <si>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</si>
  <si>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</si>
  <si>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</si>
  <si>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</si>
  <si>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</si>
  <si>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</si>
  <si>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</si>
  <si>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</si>
  <si>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</si>
  <si>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</si>
  <si>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（88）　転居前の居住地　【転前居住地】</t>
  </si>
  <si>
    <t>（49区分）</t>
  </si>
  <si>
    <t>1_同一都道府県内</t>
  </si>
  <si>
    <t>11_同一市区町村</t>
  </si>
  <si>
    <t>12_同一都道府県内の他の市区町村</t>
  </si>
  <si>
    <t>2_他の都道府県</t>
  </si>
  <si>
    <t>3_外国</t>
  </si>
  <si>
    <t>48_外国</t>
  </si>
  <si>
    <t>（89）　育児の有無・頻度　【育児有無･頻度】</t>
  </si>
  <si>
    <t>1_１時間未満</t>
  </si>
  <si>
    <t>1_うち育児をしている</t>
  </si>
  <si>
    <t>2_１～２時間未満</t>
  </si>
  <si>
    <t>3_２～４時間未満</t>
  </si>
  <si>
    <t>4_４～６時間未満</t>
  </si>
  <si>
    <t>5_６～８時間未満</t>
  </si>
  <si>
    <t>6_８時間以上</t>
  </si>
  <si>
    <t>（90）　育児の有無・頻度・育児休業等制度利用の有無　【育児有無･頻度･育児休有無】</t>
  </si>
  <si>
    <t>1_育児をしている</t>
  </si>
  <si>
    <t>11_育児休業等制度の利用あり</t>
  </si>
  <si>
    <t>12_育児休業等制度の利用なし</t>
  </si>
  <si>
    <t>2_育児をしていない</t>
  </si>
  <si>
    <t>（91）　育児休業等制度利用の有無　【育児休有無】</t>
  </si>
  <si>
    <t>1_育児休業等制度の利用あり</t>
  </si>
  <si>
    <t>2_育児休業等制度の利用なし</t>
  </si>
  <si>
    <t>（92）　育児休業等制度利用の有無・育児休業等制度の種類　【育児休有無･育児休種類】</t>
  </si>
  <si>
    <t>11_育児休業制度の利用あり</t>
  </si>
  <si>
    <t>12_短時間勤務制度の利用あり</t>
  </si>
  <si>
    <t>13_子の看護休暇制度の利用あり</t>
  </si>
  <si>
    <t>14_残業の免除・制限の利用あり</t>
  </si>
  <si>
    <t>15_その他の制度の利用あり</t>
  </si>
  <si>
    <t>（93）　介護の有無・頻度　【介護有無･頻度】</t>
  </si>
  <si>
    <t>1_月に３日以内</t>
  </si>
  <si>
    <t>1_うち介護をしている</t>
  </si>
  <si>
    <t>2_週に１日</t>
  </si>
  <si>
    <t>3_週に２日</t>
  </si>
  <si>
    <t>4_週に３日</t>
  </si>
  <si>
    <t>5_週に４～５日</t>
  </si>
  <si>
    <t>6_週に６日以上</t>
  </si>
  <si>
    <t>（94）　介護の有無・頻度・介護休業等制度利用の有無　【介護有無･頻度･介護休有無】</t>
  </si>
  <si>
    <t>1_介護をしている</t>
  </si>
  <si>
    <t>11_介護休業等制度の利用あり</t>
  </si>
  <si>
    <t>12_介護休業等制度の利用なし</t>
  </si>
  <si>
    <t>2_介護をしていない</t>
  </si>
  <si>
    <t>（95）　介護休業等制度利用の有無　【介護休有無】</t>
  </si>
  <si>
    <t>1_介護休業等制度の利用あり</t>
  </si>
  <si>
    <t>2_介護休業等制度の利用なし</t>
  </si>
  <si>
    <t>（96）　介護休業等制度利用の有無・介護休業等制度の種類　【介護休有無･介護休種類】</t>
  </si>
  <si>
    <t>11_介護休業制度の利用あり</t>
  </si>
  <si>
    <t>13_介護休暇制度の利用あり</t>
  </si>
  <si>
    <t>（97）　収入の種類　【収入種類】</t>
  </si>
  <si>
    <t>（24区分）</t>
  </si>
  <si>
    <t>01_（主）賃金・給料</t>
  </si>
  <si>
    <t>02_（主）事業収入（農業収入を含む）</t>
  </si>
  <si>
    <t>03_（主）内職収入</t>
  </si>
  <si>
    <t>04_（主）社会保障給付</t>
  </si>
  <si>
    <t>041_（主）年金・恩給</t>
  </si>
  <si>
    <t>042_（主）雇用保険</t>
  </si>
  <si>
    <t>043_（主）その他の給付</t>
  </si>
  <si>
    <t>05_（主）仕送り</t>
  </si>
  <si>
    <t>06_（主）家賃・地代</t>
  </si>
  <si>
    <t>07_（主）利子・配当</t>
  </si>
  <si>
    <t>08_（主）その他</t>
  </si>
  <si>
    <t>09_（主）収入なし</t>
  </si>
  <si>
    <t>10_（従）賃金・給料</t>
  </si>
  <si>
    <t>11_（従）事業収入（農業収入を含む）</t>
  </si>
  <si>
    <t>12_（従）内職収入</t>
  </si>
  <si>
    <t>13_（従）社会保障給付</t>
  </si>
  <si>
    <t>131_（従）年金・恩給</t>
  </si>
  <si>
    <t>132_（従）雇用保険</t>
  </si>
  <si>
    <t>133_（従）その他の給付</t>
  </si>
  <si>
    <t>14_（従）仕送り</t>
  </si>
  <si>
    <t>15_（従）家賃・地代</t>
  </si>
  <si>
    <t>16_（従）利子・配当</t>
  </si>
  <si>
    <t>17_（従）その他</t>
  </si>
  <si>
    <t>（98）　主な収入の種類　【主収入種類】</t>
  </si>
  <si>
    <t>1_賃金・給料</t>
  </si>
  <si>
    <t>2_事業収入（農業収入を含む）</t>
  </si>
  <si>
    <t>3_内職収入</t>
  </si>
  <si>
    <t>4_社会保障給付</t>
  </si>
  <si>
    <t>41_年金・恩給</t>
  </si>
  <si>
    <t>42_雇用保険</t>
  </si>
  <si>
    <t>43_その他の給付</t>
  </si>
  <si>
    <t>5_仕送り</t>
  </si>
  <si>
    <t>6_家賃・地代</t>
  </si>
  <si>
    <t>7_利子・配当</t>
  </si>
  <si>
    <t>9_収入なし</t>
  </si>
  <si>
    <t>（99）　現職の従業上の地位・雇用形態　【現職従地位･雇形】</t>
  </si>
  <si>
    <t>1_パート</t>
  </si>
  <si>
    <t>2_うち家族従業者</t>
  </si>
  <si>
    <t>2_アルバイト</t>
  </si>
  <si>
    <t>3_うち会社などの役員を除く雇用者</t>
  </si>
  <si>
    <t>31_正規の職員・従業員</t>
  </si>
  <si>
    <t>32_非正規の職員・従業員</t>
  </si>
  <si>
    <t>5_嘱託</t>
  </si>
  <si>
    <t>321_パート</t>
  </si>
  <si>
    <t>6_その他</t>
  </si>
  <si>
    <t>322_アルバイト</t>
  </si>
  <si>
    <t>323_労働者派遣事業所の派遣社員</t>
  </si>
  <si>
    <t>324_契約社員</t>
  </si>
  <si>
    <t>325_嘱託</t>
  </si>
  <si>
    <t>326_その他</t>
  </si>
  <si>
    <t>（100）　現職の従業上の地位・雇用形態・起業の有無・従業者規模　【現職従地位･雇形･起業有無･従業規模】</t>
  </si>
  <si>
    <t>（33区分）</t>
  </si>
  <si>
    <t>11_１人（自営業主）</t>
  </si>
  <si>
    <t>12_２～４人（自営業主）</t>
  </si>
  <si>
    <t>13_５～９人（自営業主）</t>
  </si>
  <si>
    <t>14_10人以上</t>
  </si>
  <si>
    <t>15_うち起業者（自営業主）</t>
  </si>
  <si>
    <t>301_１人（雇用者）</t>
  </si>
  <si>
    <t>302_２～４人（雇用者）</t>
  </si>
  <si>
    <t>303_５～９人（雇用者）</t>
  </si>
  <si>
    <t>304_10～19人</t>
  </si>
  <si>
    <t>305_20～29人</t>
  </si>
  <si>
    <t>306_30～49人</t>
  </si>
  <si>
    <t>307_50～99人</t>
  </si>
  <si>
    <t>308_100～299人</t>
  </si>
  <si>
    <t>309_300～499人</t>
  </si>
  <si>
    <t>310_500～999人</t>
  </si>
  <si>
    <t>311_1000人以上</t>
  </si>
  <si>
    <t>312_官公庁など</t>
  </si>
  <si>
    <t>313_その他の法人・団体</t>
  </si>
  <si>
    <t>314_会社などの役員</t>
  </si>
  <si>
    <t>3141_うち起業者（会社などの役員）</t>
  </si>
  <si>
    <t>315_会社などの役員を除く雇用者</t>
  </si>
  <si>
    <t>3151_正規の職員・従業員</t>
  </si>
  <si>
    <t>3152_非正規の職員・従業員</t>
  </si>
  <si>
    <t>31521_パート</t>
  </si>
  <si>
    <t>31522_アルバイト</t>
  </si>
  <si>
    <t>31523_労働者派遣事業所の派遣社員</t>
  </si>
  <si>
    <t>31524_契約社員</t>
  </si>
  <si>
    <t>31525_嘱託</t>
  </si>
  <si>
    <t>31526_その他</t>
  </si>
  <si>
    <t>（101）　現職の従業上の地位・雇用形態・雇用契約期間の定めの有無　【現職従地位･雇形･契約期間】</t>
  </si>
  <si>
    <t>（28区分）</t>
  </si>
  <si>
    <t>（102）　本業の従業上の地位・雇用形態　【本業従地位･雇形】</t>
  </si>
  <si>
    <t>（3B区分）</t>
  </si>
  <si>
    <t>（103）　本業の従業上の地位・雇用形態・起業の有無　【本業従地位･雇形･起業有無】</t>
  </si>
  <si>
    <t>33_うちパート・アルバイト</t>
  </si>
  <si>
    <t>（104）　現職の起業の有無　【現職起業有無】</t>
  </si>
  <si>
    <t>1_うち起業者</t>
  </si>
  <si>
    <t>（105）　現職の雇用契約期間の定めの有無　【現職契約期間】</t>
  </si>
  <si>
    <t>（106）　現職の産業　【現職産業】</t>
  </si>
  <si>
    <t>（107）　本業の産業　【本業産業】</t>
  </si>
  <si>
    <t>1_農林業</t>
  </si>
  <si>
    <t>2_非農林業</t>
  </si>
  <si>
    <t>（108）　現職の職業　【現職職業】</t>
  </si>
  <si>
    <t>（109）　現職の継続就業期間　【現職継続期間】</t>
  </si>
  <si>
    <t>（110）　本業の年間就業日数・就業の規則性・週間就業時間　【本業年間日数･規則性･週間時間】</t>
  </si>
  <si>
    <t>21_35時間未満</t>
  </si>
  <si>
    <t>22_35～42時間</t>
  </si>
  <si>
    <t>23_43～45時間</t>
  </si>
  <si>
    <t>24_46～48時間</t>
  </si>
  <si>
    <t>25_49～59時間</t>
  </si>
  <si>
    <t>26_60～64時間</t>
  </si>
  <si>
    <t>27_65～74時間</t>
  </si>
  <si>
    <t>28_75時間以上</t>
  </si>
  <si>
    <t>（111）　本業の所得　【本業所得】</t>
  </si>
  <si>
    <t>（10A区分）</t>
  </si>
  <si>
    <t>1_100万円未満</t>
  </si>
  <si>
    <t>2_100～199万円</t>
  </si>
  <si>
    <t>3_200～299万円</t>
  </si>
  <si>
    <t>4_300～399万円</t>
  </si>
  <si>
    <t>5_400～499万円</t>
  </si>
  <si>
    <t>6_500～599万円</t>
  </si>
  <si>
    <t>7_600～699万円</t>
  </si>
  <si>
    <t>8_700～999万円</t>
  </si>
  <si>
    <t>9_1000万円以上</t>
  </si>
  <si>
    <t>（112）　副業の従業上の地位・雇用形態　【副業従地位･雇形】</t>
  </si>
  <si>
    <t>（113）　副業の産業　【副業産業】</t>
  </si>
  <si>
    <t>（114）　前職の従業上の地位・雇用形態　【前職従地位･雇形】</t>
  </si>
  <si>
    <t>（11A区分）</t>
  </si>
  <si>
    <t>（9B区分）</t>
  </si>
  <si>
    <t>2221_うちパート</t>
  </si>
  <si>
    <t>2222_うちアルバイト</t>
  </si>
  <si>
    <t>2223_うち労働者派遣事業所の派遣社員</t>
  </si>
  <si>
    <t>2224_うち契約社員</t>
  </si>
  <si>
    <t>（115）　前職の雇用契約期間の定めの有無　【前職契約期間】</t>
  </si>
  <si>
    <t>（116）　前職の産業　【前職産業】</t>
  </si>
  <si>
    <t>（117）　前職の職業　【前職職業】</t>
  </si>
  <si>
    <t>（118）　前職の継続就業期間　【前職継続期間】</t>
  </si>
  <si>
    <t>12_１～３か月</t>
  </si>
  <si>
    <t>13_４～５か月</t>
  </si>
  <si>
    <t>14_６～11か月</t>
  </si>
  <si>
    <t>4_５～９年</t>
  </si>
  <si>
    <t>5_10～19年</t>
  </si>
  <si>
    <t>6_20～29年</t>
  </si>
  <si>
    <t>7_30年以上</t>
  </si>
  <si>
    <t>（119）　世帯主の年齢　【世主年齢】</t>
  </si>
  <si>
    <t>1_60～64歳</t>
  </si>
  <si>
    <t>01_15～24歳</t>
  </si>
  <si>
    <t>2_65～69歳</t>
  </si>
  <si>
    <t>02_25～29歳</t>
  </si>
  <si>
    <t>3_70～74歳</t>
  </si>
  <si>
    <t>03_30～34歳</t>
  </si>
  <si>
    <t>04_35～39歳</t>
  </si>
  <si>
    <t>R01_（再掲）60歳</t>
  </si>
  <si>
    <t>05_40～44歳</t>
  </si>
  <si>
    <t>R02_（再掲）61歳</t>
  </si>
  <si>
    <t>06_45～49歳</t>
  </si>
  <si>
    <t>R03_（再掲）62歳</t>
  </si>
  <si>
    <t>07_50～54歳</t>
  </si>
  <si>
    <t>R04_（再掲）63歳</t>
  </si>
  <si>
    <t>08_55～59歳</t>
  </si>
  <si>
    <t>R05_（再掲）64歳</t>
  </si>
  <si>
    <t>09_60～64歳</t>
  </si>
  <si>
    <t>R06_（再掲）65歳</t>
  </si>
  <si>
    <t>10_65歳以上</t>
  </si>
  <si>
    <t>R07_（再掲）66歳</t>
  </si>
  <si>
    <t>R08_（再掲）67歳</t>
  </si>
  <si>
    <t>R09_（再掲）68歳</t>
  </si>
  <si>
    <t>R10_（再掲）69歳</t>
  </si>
  <si>
    <t>（120）　世帯主の就業状態・仕事の主従　【世主就状･仕主従】</t>
  </si>
  <si>
    <t>（121）　世帯主の就業状態・仕事の主従・従業上の地位・雇用形態　【世主就状･仕主従･従地位･雇形】</t>
  </si>
  <si>
    <t>（122）　世帯主の従業上の地位・雇用形態　【世主従地位･雇形】</t>
  </si>
  <si>
    <t>（123）　世帯主の所得　【世主所得】</t>
  </si>
  <si>
    <t>（124）　世帯主の主な収入の種類　【世主主収入種類】</t>
  </si>
  <si>
    <t>1_うち年金・恩給</t>
  </si>
  <si>
    <t>（125）　夫の年齢　【夫年齢】</t>
  </si>
  <si>
    <t>（126）　夫の教育　【夫教育】</t>
  </si>
  <si>
    <t>1_うち小学・中学（卒業者）</t>
  </si>
  <si>
    <t>2_うち高校・旧制中（卒業者）</t>
  </si>
  <si>
    <t>3_うち専門学校（２年未満）（卒業者）</t>
  </si>
  <si>
    <t>3_うち専門学校・短大・高専（卒業者）</t>
  </si>
  <si>
    <t>4_うち専門学校（２～４年未満）（卒業者）</t>
  </si>
  <si>
    <t>4_うち大学・大学院（卒業者）</t>
  </si>
  <si>
    <t>5_うち専門学校（４年以上）（卒業者）</t>
  </si>
  <si>
    <t>6_うち短大（卒業者）</t>
  </si>
  <si>
    <t>7_うち高専（卒業者）</t>
  </si>
  <si>
    <t>8_うち大学（卒業者）</t>
  </si>
  <si>
    <t>9_うち大学院（卒業者）</t>
  </si>
  <si>
    <t>（127）　夫の就業状態・仕事の主従　【夫就状･仕主従】</t>
  </si>
  <si>
    <t>（128）　夫の就業状態・仕事の主従・従業上の地位・雇用形態　【夫就状･仕主従･従地位･雇形】</t>
  </si>
  <si>
    <t>（129）　夫の就業状態・仕事の主従・所得　【夫就状･仕主従･所得】</t>
  </si>
  <si>
    <t>101_50万円未満</t>
  </si>
  <si>
    <t>102_50～99万円</t>
  </si>
  <si>
    <t>103_100～149万円</t>
  </si>
  <si>
    <t>104_150～199万円</t>
  </si>
  <si>
    <t>105_200～249万円</t>
  </si>
  <si>
    <t>106_250～299万円</t>
  </si>
  <si>
    <t>107_300～399万円</t>
  </si>
  <si>
    <t>108_400～499万円</t>
  </si>
  <si>
    <t>109_500～599万円</t>
  </si>
  <si>
    <t>110_600～699万円</t>
  </si>
  <si>
    <t>111_700～799万円</t>
  </si>
  <si>
    <t>112_800～899万円</t>
  </si>
  <si>
    <t>113_900～999万円</t>
  </si>
  <si>
    <t>114_1000～1249万円</t>
  </si>
  <si>
    <t>115_1250～1499万円</t>
  </si>
  <si>
    <t>116_1500万円以上</t>
  </si>
  <si>
    <t>117_家族従業者</t>
  </si>
  <si>
    <t>（130）　夫の就業状態・仕事の主従・育児休業等制度利用の有無・従業上の地位・雇用形態　【夫就状･仕主従･育児休有無･従地位･雇形】</t>
  </si>
  <si>
    <t>11_育児休業等制度の利用あり（有業者）</t>
  </si>
  <si>
    <t>111_うち雇用者（有業者）（育児休業等制度の利用あり）</t>
  </si>
  <si>
    <t>1111_うち正規の職員・従業員（有業者）（育児休業等制度の利用あり）（うち雇用者）</t>
  </si>
  <si>
    <t>1112_うち非正規の職員・従業員（有業者）（育児休業等制度の利用あり）（うち雇用者）</t>
  </si>
  <si>
    <t>12_育児休業等制度の利用なし（有業者）</t>
  </si>
  <si>
    <t>121_うち雇用者（有業者）（育児休業等制度の利用なし）</t>
  </si>
  <si>
    <t>1211_うち正規の職員・従業員（有業者）（育児休業等制度の利用なし）（うち雇用者）</t>
  </si>
  <si>
    <t>1212_うち非正規の職員・従業員（有業者）（育児休業等制度の利用なし）（うち雇用者）</t>
  </si>
  <si>
    <t>21_育児休業等制度の利用あり（無業者）</t>
  </si>
  <si>
    <t>22_育児休業等制度の利用なし（無業者）</t>
  </si>
  <si>
    <t>（131）　夫の従業上の地位・雇用形態　【夫従地位･雇形】</t>
  </si>
  <si>
    <t>21_うち会社などの役員</t>
  </si>
  <si>
    <t>（132）　夫の年間就業日数・週間就業時間　【夫年間日数･週間時間】</t>
  </si>
  <si>
    <t>（133）　夫の所得　【夫所得】</t>
  </si>
  <si>
    <t>（134）　夫の就業希望の有無・求職活動の有無　【夫就希有無･求活】</t>
  </si>
  <si>
    <t>（135）　夫の前職の離職理由　【夫前職離職理由】</t>
  </si>
  <si>
    <t>（136）　夫の育児の有無・頻度　【夫育児有無･頻度】</t>
  </si>
  <si>
    <t>11_１時間未満</t>
  </si>
  <si>
    <t>12_１～２時間未満</t>
  </si>
  <si>
    <t>13_２～４時間未満</t>
  </si>
  <si>
    <t>14_４～６時間未満</t>
  </si>
  <si>
    <t>15_６～８時間未満</t>
  </si>
  <si>
    <t>16_８時間以上</t>
  </si>
  <si>
    <t>（137）　夫の育児休業等制度の種類　【夫育児休種類】</t>
  </si>
  <si>
    <t>1_育児休業制度の利用あり</t>
  </si>
  <si>
    <t>2_育児休業制度以外の利用あり</t>
  </si>
  <si>
    <t>（138）　夫の主な収入の種類　【夫主収入種類】</t>
  </si>
  <si>
    <t>（139）　妻の年齢　【妻年齢】</t>
  </si>
  <si>
    <t>（140）　妻の教育　【妻教育】</t>
  </si>
  <si>
    <t>（141）　妻の就業状態・仕事の主従　【妻就状･仕主従】</t>
  </si>
  <si>
    <t>1_うち仕事が主な者</t>
  </si>
  <si>
    <t>11_うち仕事が主な者</t>
  </si>
  <si>
    <t>2_うち家事が主な者</t>
  </si>
  <si>
    <t>12_うち家事が主な者</t>
  </si>
  <si>
    <t>（142）　妻の就業状態・仕事の主従・年間就業日数・週間就業時間　【妻就状･仕主従･年間日数･週間時間】</t>
  </si>
  <si>
    <t>（37区分）</t>
  </si>
  <si>
    <t>11_200日未満</t>
  </si>
  <si>
    <t>12_200～249日</t>
  </si>
  <si>
    <t>1201_15時間未満（有業者）（200～249日）</t>
  </si>
  <si>
    <t>1202_15～21時間（有業者）（200～249日）</t>
  </si>
  <si>
    <t>1203_22～34時間（有業者）（200～249日）</t>
  </si>
  <si>
    <t>1204_35～42時間（有業者）（200～249日）</t>
  </si>
  <si>
    <t>1205_43～45時間（有業者）（200～249日）</t>
  </si>
  <si>
    <t>1206_46～48時間（有業者）（200～249日）</t>
  </si>
  <si>
    <t>1207_49～59時間（有業者）（200～249日）</t>
  </si>
  <si>
    <t>1208_60～64時間（有業者）（200～249日）</t>
  </si>
  <si>
    <t>1209_65～74時間（有業者）（200～249日）</t>
  </si>
  <si>
    <t>1210_75時間以上（有業者）（200～249日）</t>
  </si>
  <si>
    <t>13_250～299日</t>
  </si>
  <si>
    <t>1301_15時間未満（有業者）（250～299日）</t>
  </si>
  <si>
    <t>1302_15～21時間（有業者）（250～299日）</t>
  </si>
  <si>
    <t>1303_22～34時間（有業者）（250～299日）</t>
  </si>
  <si>
    <t>1304_35～42時間（有業者）（250～299日）</t>
  </si>
  <si>
    <t>1305_43～45時間（有業者）（250～299日）</t>
  </si>
  <si>
    <t>1306_46～48時間（有業者）（250～299日）</t>
  </si>
  <si>
    <t>1307_49～59時間（有業者）（250～299日）</t>
  </si>
  <si>
    <t>1308_60～64時間（有業者）（250～299日）</t>
  </si>
  <si>
    <t>1309_65～74時間（有業者）（250～299日）</t>
  </si>
  <si>
    <t>1310_75時間以上（有業者）（250～299日）</t>
  </si>
  <si>
    <t>14_300日以上</t>
  </si>
  <si>
    <t>1401_15時間未満（有業者）（300日以上）</t>
  </si>
  <si>
    <t>1402_15～21時間（有業者）（300日以上）</t>
  </si>
  <si>
    <t>1403_22～34時間（有業者）（300日以上）</t>
  </si>
  <si>
    <t>1404_35～42時間（有業者）（300日以上）</t>
  </si>
  <si>
    <t>1405_43～45時間（有業者）（300日以上）</t>
  </si>
  <si>
    <t>1406_46～48時間（有業者）（300日以上）</t>
  </si>
  <si>
    <t>1407_49～59時間（有業者）（300日以上）</t>
  </si>
  <si>
    <t>1408_60～64時間（有業者）（300日以上）</t>
  </si>
  <si>
    <t>1409_65～74時間（有業者）（300日以上）</t>
  </si>
  <si>
    <t>1410_75時間以上（有業者）（300日以上）</t>
  </si>
  <si>
    <t>（143）　妻の就業状態・仕事の主従・従業上の地位・雇用形態・就業希望の有無　【妻就状･仕主従･従地位･雇形･就希有無】</t>
  </si>
  <si>
    <t>131_うち正規の職員・従業員</t>
  </si>
  <si>
    <t>132_うち非正規の職員・従業員</t>
  </si>
  <si>
    <t>1321_うちパート</t>
  </si>
  <si>
    <t>1322_うちアルバイト</t>
  </si>
  <si>
    <t>（144）　妻の就業状態・仕事の主従・従業上の地位・雇用形態・就業希望の有無・求職活動の有無　【妻就状･仕主従･従地位･形･就希有無･求活】</t>
  </si>
  <si>
    <t>111_うち内職者</t>
  </si>
  <si>
    <t>（145）　妻の就業状態・仕事の主従・現職についた理由　【妻就状･仕主従･就理由】</t>
  </si>
  <si>
    <t>11_失業していた</t>
  </si>
  <si>
    <t>12_学校を卒業した</t>
  </si>
  <si>
    <t>13_収入を得る必要が生じた</t>
  </si>
  <si>
    <t>14_知識や技能を生かしたかった</t>
  </si>
  <si>
    <t>15_社会に出たかった</t>
  </si>
  <si>
    <t>16_時間に余裕ができた</t>
  </si>
  <si>
    <t>17_健康を維持したい</t>
  </si>
  <si>
    <t>18_よりよい条件の仕事が見つかった</t>
  </si>
  <si>
    <t>19_その他</t>
  </si>
  <si>
    <t>（146）　妻の就業状態・仕事の主従・育児休業等制度利用の有無・従業上の地位・雇用形態　【妻就状･仕主従･育児休有無･従地位･雇形】</t>
  </si>
  <si>
    <t>1111_うち正規の職員・従業員（有業者）（育児休業等制度の利用あり）</t>
  </si>
  <si>
    <t>1112_うち非正規の職員・従業員（有業者）（育児休業等制度の利用あり）</t>
  </si>
  <si>
    <t>11121_パート（有業者）（育児休業等制度の利用あり）</t>
  </si>
  <si>
    <t>11122_アルバイト（有業者）（育児休業等制度の利用あり）</t>
  </si>
  <si>
    <t>11123_労働者派遣事業所の派遣社員（有業者）（育児休業等制度の利用あり）</t>
  </si>
  <si>
    <t>11124_契約社員（有業者）（育児休業等制度の利用あり）</t>
  </si>
  <si>
    <t>11125_嘱託（有業者）（育児休業等制度の利用あり）</t>
  </si>
  <si>
    <t>11126_その他（有業者）（育児休業等制度の利用あり）</t>
  </si>
  <si>
    <t>1211_うち正規の職員・従業員（有業者）（育児休業等制度の利用なし）</t>
  </si>
  <si>
    <t>1212_うち非正規の職員・従業員（有業者）（育児休業等制度の利用なし）</t>
  </si>
  <si>
    <t>12121_パート（有業者）（育児休業等制度の利用なし）</t>
  </si>
  <si>
    <t>12122_アルバイト（有業者）（育児休業等制度の利用なし）</t>
  </si>
  <si>
    <t>12123_労働者派遣事業所の派遣社員（有業者）（育児休業等制度の利用なし）</t>
  </si>
  <si>
    <t>12124_契約社員（有業者）（育児休業等制度の利用なし）</t>
  </si>
  <si>
    <t>12125_嘱託（有業者）（育児休業等制度の利用なし）</t>
  </si>
  <si>
    <t>12126_その他（有業者）（育児休業等制度の利用なし）</t>
  </si>
  <si>
    <t>（147）　妻の従業上の地位・雇用形態　【妻従地位･雇形】</t>
  </si>
  <si>
    <t>（11B区分）</t>
  </si>
  <si>
    <t>（9C区分）</t>
  </si>
  <si>
    <t>（4C区分）</t>
  </si>
  <si>
    <t>（2B区分）</t>
  </si>
  <si>
    <t>1_うち会社などの役員を除く雇用者</t>
  </si>
  <si>
    <t>1_うちパート</t>
  </si>
  <si>
    <t>11_うち内職者</t>
  </si>
  <si>
    <t>11_正規の職員・従業員</t>
  </si>
  <si>
    <t>12_非正規の職員・従業員</t>
  </si>
  <si>
    <t>323_うち労働者派遣事業所の派遣社員</t>
  </si>
  <si>
    <t>324_うち契約社員</t>
  </si>
  <si>
    <t>（148）　妻の現職の従業上の地位・雇用形態　【妻現職従地位･雇形】</t>
  </si>
  <si>
    <t>（4D区分）</t>
  </si>
  <si>
    <t>21_うちパート</t>
  </si>
  <si>
    <t>（149）　妻の前職の従業上の地位・雇用形態　【妻前職従地位･雇形】</t>
  </si>
  <si>
    <t>（150）　妻の年間就業日数・就業の規則性・週間就業時間　【妻年間日数･規則性･週間時間】</t>
  </si>
  <si>
    <t>（68区分）</t>
  </si>
  <si>
    <t>1101_50日未満（200日未満）（規則的就業）</t>
  </si>
  <si>
    <t>1102_50～99日（200日未満）（規則的就業）</t>
  </si>
  <si>
    <t>1103_100～149日（200日未満）（規則的就業）</t>
  </si>
  <si>
    <t>1104_150～199日（200日未満）（規則的就業）</t>
  </si>
  <si>
    <t>1105_15時間未満（200日未満）（規則的就業）</t>
  </si>
  <si>
    <t>1106_15～19時間（200日未満）（規則的就業）</t>
  </si>
  <si>
    <t>1107_20～21時間（200日未満）（規則的就業）</t>
  </si>
  <si>
    <t>1108_22～29時間（200日未満）（規則的就業）</t>
  </si>
  <si>
    <t>1109_30～34時間（200日未満）（規則的就業）</t>
  </si>
  <si>
    <t>1110_35～42時間（200日未満）（規則的就業）</t>
  </si>
  <si>
    <t>1111_43～45時間（200日未満）（規則的就業）</t>
  </si>
  <si>
    <t>1112_46～48時間（200日未満）（規則的就業）</t>
  </si>
  <si>
    <t>1113_49～59時間（200日未満）（規則的就業）</t>
  </si>
  <si>
    <t>1114_60～64時間（200日未満）（規則的就業）</t>
  </si>
  <si>
    <t>1115_65～74時間（200日未満）（規則的就業）</t>
  </si>
  <si>
    <t>1116_75時間以上（200日未満）（規則的就業）</t>
  </si>
  <si>
    <t>121_50日未満（200日未満）（不規則的就業）</t>
  </si>
  <si>
    <t>122_50～99日（200日未満）（不規則的就業）</t>
  </si>
  <si>
    <t>123_100～149日（200日未満）（不規則的就業）</t>
  </si>
  <si>
    <t>124_150～199日（200日未満）（不規則的就業）</t>
  </si>
  <si>
    <t>131_50日未満（200日未満）（季節的就業）</t>
  </si>
  <si>
    <t>132_50～99日（200日未満）（季節的就業）</t>
  </si>
  <si>
    <t>133_100～149日（200日未満）（季節的就業）</t>
  </si>
  <si>
    <t>134_150～199日（200日未満）（季節的就業）</t>
  </si>
  <si>
    <t>（151）　妻の年間就業日数・週間就業時間　【妻年間日数･週間時間】</t>
  </si>
  <si>
    <t>22_35時間以上</t>
  </si>
  <si>
    <t>（152）　妻の所得　【妻所得】</t>
  </si>
  <si>
    <t>09_500万円以上</t>
  </si>
  <si>
    <t>18_家族従業者</t>
  </si>
  <si>
    <t>（153）　妻の継続就業期間　【妻継続期間】</t>
  </si>
  <si>
    <t>4_５～６年</t>
  </si>
  <si>
    <t>R1_（再掲）５～６年</t>
  </si>
  <si>
    <t>5_７年以上</t>
  </si>
  <si>
    <t>R2_（再掲）７～８年</t>
  </si>
  <si>
    <t>R3_（再掲）９～10年</t>
  </si>
  <si>
    <t>R4_（再掲）11～14年</t>
  </si>
  <si>
    <t>R5_（再掲）15年以上</t>
  </si>
  <si>
    <t>（154）　妻の就業希望意識　【妻就希意識】</t>
  </si>
  <si>
    <t>（155）　妻の就業希望の有無・求職活動の有無　【妻就希有無･求活】</t>
  </si>
  <si>
    <t>（156）　妻の希望する仕事の形態　【妻希望形態】</t>
  </si>
  <si>
    <t>（157）　妻の過去１年以内の就業異動　【妻過１異動】</t>
  </si>
  <si>
    <t>（158）　妻の前職の有無・前職の離職理由　【妻前職有無･前職離職理由】</t>
  </si>
  <si>
    <t>11_うち結婚のため</t>
  </si>
  <si>
    <t>12_うち出産・育児のため</t>
  </si>
  <si>
    <t>（159）　妻の前職の離職理由　【妻前職離職理由】</t>
  </si>
  <si>
    <t>1_うち結婚のため</t>
  </si>
  <si>
    <t>2_うち出産・育児のため</t>
  </si>
  <si>
    <t>（160）　妻の離職期間　【妻離職期間】</t>
  </si>
  <si>
    <t>2_１～２年11か月</t>
  </si>
  <si>
    <t>3_３～４年11か月</t>
  </si>
  <si>
    <t>R2_（再掲）７～９年</t>
  </si>
  <si>
    <t>R3_（再掲）10～14年</t>
  </si>
  <si>
    <t>R4_（再掲）15年～19年</t>
  </si>
  <si>
    <t>R5_（再掲）20年以上</t>
  </si>
  <si>
    <t>（161）　妻の育児の有無・頻度　【妻育児有無･頻度】</t>
  </si>
  <si>
    <t>（162）　妻の育児休業等制度利用の有無　【妻育児休有無】</t>
  </si>
  <si>
    <t>1_うち育児休業等制度の利用あり</t>
  </si>
  <si>
    <t>（163）　妻の育児休業等制度利用の有無・育児休業等制度の種類　【妻育児休有無･育児休種類】</t>
  </si>
  <si>
    <t>（164）　妻の育児休業等制度の種類　【妻育児休種類】</t>
  </si>
  <si>
    <t>（165）　妻の主な収入の種類　【妻主収入種類】</t>
  </si>
  <si>
    <t>（166）　父親の年齢　【父年齢】</t>
  </si>
  <si>
    <t>（167）　父親の就業状態・仕事の主従・求職活動の有無　【父就状･仕主従･求活】</t>
  </si>
  <si>
    <t>（168）　父親の育児休業等制度利用の有無　【父育児休有無】</t>
  </si>
  <si>
    <t>（169）　父親の主な収入の種類　【父主収入種類】</t>
  </si>
  <si>
    <t>（170）　母親の年齢　【母年齢】</t>
  </si>
  <si>
    <t>（171）　母親の就業状態・仕事の主従・求職活動の有無　【母就状･仕主従･求活】</t>
  </si>
  <si>
    <t>（172）　母親の育児休業等制度利用の有無　【母育児休有無】</t>
  </si>
  <si>
    <t>（173）　母親の主な収入の種類　【母主収入種類】</t>
  </si>
  <si>
    <t>（174）　年長の親の年齢　【年長親年齢】</t>
  </si>
  <si>
    <t>（175）　世帯の家族類型　【類型】</t>
  </si>
  <si>
    <t>（54区分）</t>
  </si>
  <si>
    <t>01_夫婦のみの世帯（夫の年齢による家族類型）</t>
  </si>
  <si>
    <t>1_うち夫婦のみの世帯</t>
  </si>
  <si>
    <t>1_夫婦のみの世帯</t>
  </si>
  <si>
    <t>1_夫婦と子供から成る世帯</t>
  </si>
  <si>
    <t>1_うち夫婦と子供から成る世帯</t>
  </si>
  <si>
    <t>011_夫が30歳未満（夫婦のみの世帯）</t>
  </si>
  <si>
    <t>02_夫婦と親から成る世帯（夫の年齢による家族類型）</t>
  </si>
  <si>
    <t>2_うち夫婦と両親から成る世帯</t>
  </si>
  <si>
    <t>2_うち夫婦と親から成る世帯</t>
  </si>
  <si>
    <t>2_夫婦と両親から成る世帯</t>
  </si>
  <si>
    <t>2_夫婦と親から成る世帯</t>
  </si>
  <si>
    <t>2_夫婦，子供と親から成る世帯</t>
  </si>
  <si>
    <t>012_夫が30～59歳（夫婦のみの世帯）</t>
  </si>
  <si>
    <t>03_夫婦と子供から成る世帯（夫の年齢による家族類型）</t>
  </si>
  <si>
    <t>3_うち夫婦とひとり親から成る世帯</t>
  </si>
  <si>
    <t>3_うち夫婦と子供から成る世帯</t>
  </si>
  <si>
    <t>3_夫婦とひとり親から成る世帯</t>
  </si>
  <si>
    <t>3_夫婦と子供から成る世帯</t>
  </si>
  <si>
    <t>013_夫が60歳以上（夫婦のみの世帯）</t>
  </si>
  <si>
    <t>04_夫婦，子供と親から成る世帯（夫の年齢による家族類型）</t>
  </si>
  <si>
    <t>4_うち夫婦と子供から成る世帯</t>
  </si>
  <si>
    <t>4_うち夫婦，子供と親から成る世帯</t>
  </si>
  <si>
    <t>4_夫婦と子供から成る世帯</t>
  </si>
  <si>
    <t>4_夫婦，子供と親から成る世帯</t>
  </si>
  <si>
    <t>05_夫婦のみの世帯（妻の年齢による家族類型）</t>
  </si>
  <si>
    <t>5_うち夫婦，子供と両親から成る世帯</t>
  </si>
  <si>
    <t>5_うちひとり親と子供から成る世帯</t>
  </si>
  <si>
    <t>5_夫婦，子供と両親から成る世帯</t>
  </si>
  <si>
    <t>5_ひとり親と子供から成る世帯</t>
  </si>
  <si>
    <t>021_夫が30歳未満（夫婦と親から成る世帯）</t>
  </si>
  <si>
    <t>06_夫婦と親から成る世帯（妻の年齢による家族類型）</t>
  </si>
  <si>
    <t>6_うち夫婦，子供とひとり親から成る世帯</t>
  </si>
  <si>
    <t>6_うち兄弟姉妹のみから成る世帯</t>
  </si>
  <si>
    <t>6_夫婦，子供とひとり親から成る世帯</t>
  </si>
  <si>
    <t>022_夫が30～59歳（夫婦と親から成る世帯）</t>
  </si>
  <si>
    <t>07_夫婦と子供から成る世帯（妻の年齢による家族類型）</t>
  </si>
  <si>
    <t>7_うちひとり親と子供から成る世帯</t>
  </si>
  <si>
    <t>7_うち単身世帯</t>
  </si>
  <si>
    <t>023_夫が60歳以上（夫婦と親から成る世帯）</t>
  </si>
  <si>
    <t>08_夫婦，子供と親から成る世帯（妻の年齢による家族類型）</t>
  </si>
  <si>
    <t>8_うち兄弟姉妹のみから成る世帯</t>
  </si>
  <si>
    <t>09_ひとり親と子供から成る世帯（ひとり親の年齢による家族類型）</t>
  </si>
  <si>
    <t>9_うち単身世帯</t>
  </si>
  <si>
    <t>031_夫が30歳未満（夫婦と子供から成る世帯）</t>
  </si>
  <si>
    <t>091_うち母子世帯（母親の年齢による家族類型）</t>
  </si>
  <si>
    <t>032_夫が30～59歳（夫婦と子供から成る世帯）</t>
  </si>
  <si>
    <t>092_うち父子世帯（父親の年齢による家族類型）</t>
  </si>
  <si>
    <t>033_夫が60歳以上（夫婦と子供から成る世帯）</t>
  </si>
  <si>
    <t>10_兄弟姉妹のみから成る世帯（最年長者の年齢による家族類型）</t>
  </si>
  <si>
    <t>11_単身世帯（世帯主の年齢による家族類型）</t>
  </si>
  <si>
    <t>041_夫が30歳未満（夫婦，子供と親から成る世帯）</t>
  </si>
  <si>
    <t>042_夫が30～59歳（夫婦，子供と親から成る世帯）</t>
  </si>
  <si>
    <t>043_夫が60歳以上（夫婦，子供と親から成る世帯）</t>
  </si>
  <si>
    <t>051_妻が30歳未満（夫婦のみの世帯）</t>
  </si>
  <si>
    <t>052_妻が30～59歳（夫婦のみの世帯）</t>
  </si>
  <si>
    <t>053_妻が60歳以上（夫婦のみの世帯）</t>
  </si>
  <si>
    <t>061_妻が30歳未満（夫婦と親から成る世帯）</t>
  </si>
  <si>
    <t>062_妻が30～59歳（夫婦と親から成る世帯）</t>
  </si>
  <si>
    <t>063_妻が60歳以上（夫婦と親から成る世帯）</t>
  </si>
  <si>
    <t>071_妻が30歳未満（夫婦と子供から成る世帯）</t>
  </si>
  <si>
    <t>072_妻が30～59歳（夫婦と子供から成る世帯）</t>
  </si>
  <si>
    <t>073_妻が60歳以上（夫婦と子供から成る世帯）</t>
  </si>
  <si>
    <t>081_妻が30歳未満（夫婦，子供と親から成る世帯）</t>
  </si>
  <si>
    <t>082_妻が30～59歳（夫婦，子供と親から成る世帯）</t>
  </si>
  <si>
    <t>083_妻が60歳以上（夫婦，子供と親から成る世帯）</t>
  </si>
  <si>
    <t>091_親が30歳未満</t>
  </si>
  <si>
    <t>092_親が30～59歳</t>
  </si>
  <si>
    <t>093_親が60歳以上</t>
  </si>
  <si>
    <t>094_うち母子世帯（母親の年齢による家族類型）</t>
  </si>
  <si>
    <t>0941_うち母親が30歳未満</t>
  </si>
  <si>
    <t>0942_うち母親が30～39歳</t>
  </si>
  <si>
    <t>0943_うち母親が40～49歳</t>
  </si>
  <si>
    <t>095_うち父子世帯（父親の年齢による家族類型）</t>
  </si>
  <si>
    <t>0951_うち父親が30歳未満</t>
  </si>
  <si>
    <t>0952_うち父親が30～39歳</t>
  </si>
  <si>
    <t>0953_うち父親が40～49歳</t>
  </si>
  <si>
    <t>101_最年長者が30歳未満</t>
  </si>
  <si>
    <t>102_最年長者が30～59歳</t>
  </si>
  <si>
    <t>103_最年長者が60歳以上</t>
  </si>
  <si>
    <t>111_年齢が30歳未満</t>
  </si>
  <si>
    <t>112_年齢が30～39歳</t>
  </si>
  <si>
    <t>113_年齢が40～49歳</t>
  </si>
  <si>
    <t>114_年齢が50歳以上</t>
  </si>
  <si>
    <t>（176）　世帯の家族類型・６歳未満の子供の有無　【類型･6歳未満子有無】</t>
  </si>
  <si>
    <t>1_夫婦と親から成る世帯</t>
  </si>
  <si>
    <t>21_うち６歳未満の子供あり</t>
  </si>
  <si>
    <t>31_うち６歳未満の子供あり（夫婦と子供から成る世帯）</t>
  </si>
  <si>
    <t>41_うち６歳未満の子供あり（夫婦，子供と親から成る世帯）</t>
  </si>
  <si>
    <t>（177）　世帯の家族類型・末子の年齢　【類型･末子年齢】</t>
  </si>
  <si>
    <t>31_３歳未満（夫婦と子供から成る世帯）</t>
  </si>
  <si>
    <t>31_末子が６歳未満（夫婦と子供から成る世帯）</t>
  </si>
  <si>
    <t>32_３～５歳（夫婦と子供から成る世帯）</t>
  </si>
  <si>
    <t>32_末子が６～14歳（夫婦と子供から成る世帯）</t>
  </si>
  <si>
    <t>33_６～８歳（夫婦と子供から成る世帯）</t>
  </si>
  <si>
    <t>33_末子が15歳以上（夫婦と子供から成る世帯）</t>
  </si>
  <si>
    <t>34_９～11歳（夫婦と子供から成る世帯）</t>
  </si>
  <si>
    <t>35_12～14歳（夫婦と子供から成る世帯）</t>
  </si>
  <si>
    <t>41_末子が６歳未満（夫婦，子供と親から成る世帯）</t>
  </si>
  <si>
    <t>36_15～17歳（夫婦と子供から成る世帯）</t>
  </si>
  <si>
    <t>42_末子が６～14歳（夫婦，子供と親から成る世帯）</t>
  </si>
  <si>
    <t>37_18歳以上（夫婦と子供から成る世帯）</t>
  </si>
  <si>
    <t>43_末子が15歳以上（夫婦，子供と親から成る世帯）</t>
  </si>
  <si>
    <t>371_うち在学者（夫婦と子供から成る世帯）</t>
  </si>
  <si>
    <t>41_３歳未満（夫婦，子供と親から成る世帯）</t>
  </si>
  <si>
    <t>42_３～５歳（夫婦，子供と親から成る世帯）</t>
  </si>
  <si>
    <t>43_６～８歳（夫婦，子供と親から成る世帯）</t>
  </si>
  <si>
    <t>44_９～11歳（夫婦，子供と親から成る世帯）</t>
  </si>
  <si>
    <t>45_12～14歳（夫婦，子供と親から成る世帯）</t>
  </si>
  <si>
    <t>46_15～17歳（夫婦，子供と親から成る世帯）</t>
  </si>
  <si>
    <t>47_18歳以上（夫婦，子供と親から成る世帯）</t>
  </si>
  <si>
    <t>471_うち在学者（夫婦，子供と親から成る世帯）</t>
  </si>
  <si>
    <t>（178）　世帯の家族類型・子供の数　【類型･子数】</t>
  </si>
  <si>
    <t>31_子供が１人（夫婦と子供から成る世帯）</t>
  </si>
  <si>
    <t>32_子供が２人（夫婦と子供から成る世帯）</t>
  </si>
  <si>
    <t>33_子供が３人以上（夫婦と子供から成る世帯）</t>
  </si>
  <si>
    <t>41_子供が１人（夫婦，子供と親から成る世帯）</t>
  </si>
  <si>
    <t>42_子供が２人（夫婦，子供と親から成る世帯）</t>
  </si>
  <si>
    <t>43_子供が３人以上（夫婦，子供と親から成る世帯）</t>
  </si>
  <si>
    <t>（179）　世帯の家族類型・夫と妻の就業状態・有業の親の有無・有業の子供の数　【類型･夫妻就状･有業親有無･有業子数】</t>
  </si>
  <si>
    <t>（53区分）</t>
  </si>
  <si>
    <t>11_夫婦ともに有業</t>
  </si>
  <si>
    <t>12_夫が有業で妻が無業</t>
  </si>
  <si>
    <t>13_夫が無業で妻が有業</t>
  </si>
  <si>
    <t>14_夫婦ともに無業</t>
  </si>
  <si>
    <t>21_夫婦ともに有業（夫婦と親から成る世帯）</t>
  </si>
  <si>
    <t>211_うち有業の親あり（夫婦と親から成る世帯）（夫婦ともに有業）</t>
  </si>
  <si>
    <t>22_夫が有業で妻が無業（夫婦と親から成る世帯）</t>
  </si>
  <si>
    <t>221_うち有業の親あり（夫婦と親から成る世帯）（夫が有業で妻が無業）</t>
  </si>
  <si>
    <t>23_夫が無業で妻が有業（夫婦と親から成る世帯）</t>
  </si>
  <si>
    <t>231_うち有業の親あり（夫婦と親から成る世帯）（夫が無業で妻が有業）</t>
  </si>
  <si>
    <t>24_夫婦ともに無業（夫婦と親から成る世帯）</t>
  </si>
  <si>
    <t>241_うち有業の親あり（夫婦と親から成る世帯）（夫婦ともに無業）</t>
  </si>
  <si>
    <t>31_夫婦ともに有業（夫婦と子供から成る世帯）</t>
  </si>
  <si>
    <t>311_有業の子供０人（夫婦と子供から成る世帯）（夫婦ともに有業）</t>
  </si>
  <si>
    <t>312_有業の子供１人（夫婦と子供から成る世帯）（夫婦ともに有業）</t>
  </si>
  <si>
    <t>313_有業の子供２人以上（夫婦と子供から成る世帯）（夫婦ともに有業）</t>
  </si>
  <si>
    <t>32_夫が有業で妻が無業（夫婦と子供から成る世帯）</t>
  </si>
  <si>
    <t>321_有業の子供０人（夫婦と子供から成る世帯）（夫が有業で妻が無業）</t>
  </si>
  <si>
    <t>322_有業の子供１人（夫婦と子供から成る世帯）（夫が有業で妻が無業）</t>
  </si>
  <si>
    <t>323_有業の子供２人以上（夫婦と子供から成る世帯）（夫が有業で妻が無業）</t>
  </si>
  <si>
    <t>33_夫が無業で妻が有業（夫婦と子供から成る世帯）</t>
  </si>
  <si>
    <t>331_有業の子供０人（夫婦と子供から成る世帯）（夫が無業で妻が有業）</t>
  </si>
  <si>
    <t>332_有業の子供１人（夫婦と子供から成る世帯）（夫が無業で妻が有業）</t>
  </si>
  <si>
    <t>333_有業の子供２人以上（夫婦と子供から成る世帯）（夫が無業で妻が有業）</t>
  </si>
  <si>
    <t>34_夫婦ともに無業（夫婦と子供から成る世帯）</t>
  </si>
  <si>
    <t>341_有業の子供０人（夫婦と子供から成る世帯）（夫婦ともに無業）</t>
  </si>
  <si>
    <t>342_有業の子供１人（夫婦と子供から成る世帯）（夫婦ともに無業）</t>
  </si>
  <si>
    <t>343_有業の子供２人以上（夫婦と子供から成る世帯）（夫婦ともに無業）</t>
  </si>
  <si>
    <t>41_夫婦ともに有業（夫婦，子供と親から成る世帯）</t>
  </si>
  <si>
    <t>411_うち有業の親あり（夫婦，子供と親から成る世帯）（夫婦ともに有業）</t>
  </si>
  <si>
    <t>412_有業の子供０人（夫婦，子供と親から成る世帯）（夫婦ともに有業）</t>
  </si>
  <si>
    <t>413_有業の子供１人（夫婦，子供と親から成る世帯）（夫婦ともに有業）</t>
  </si>
  <si>
    <t>414_有業の子供２人以上（夫婦，子供と親から成る世帯）（夫婦ともに有業）</t>
  </si>
  <si>
    <t>42_夫が有業で妻が無業（夫婦，子供と親から成る世帯）</t>
  </si>
  <si>
    <t>421_うち有業の親あり（夫婦，子供と親から成る世帯）（夫が有業で妻が無業）</t>
  </si>
  <si>
    <t>422_有業の子供０人（夫婦，子供と親から成る世帯）（夫が有業で妻が無業）</t>
  </si>
  <si>
    <t>423_有業の子供１人（夫婦，子供と親から成る世帯）（夫が有業で妻が無業）</t>
  </si>
  <si>
    <t>424_有業の子供２人以上（夫婦，子供と親から成る世帯）（夫が有業で妻が無業）</t>
  </si>
  <si>
    <t>43_夫が無業で妻が有業（夫婦，子供と親から成る世帯）</t>
  </si>
  <si>
    <t>431_うち有業の親あり（夫婦，子供と親から成る世帯）（夫が無業で妻が有業）</t>
  </si>
  <si>
    <t>432_有業の子供０人（夫婦，子供と親から成る世帯）（夫が無業で妻が有業）</t>
  </si>
  <si>
    <t>433_有業の子供１人（夫婦，子供と親から成る世帯）（夫が無業で妻が有業）</t>
  </si>
  <si>
    <t>434_有業の子供２人以上（夫婦，子供と親から成る世帯）（夫が無業で妻が有業）</t>
  </si>
  <si>
    <t>44_夫婦ともに無業（夫婦，子供と親から成る世帯）</t>
  </si>
  <si>
    <t>441_うち有業の親あり（夫婦，子供と親から成る世帯）（夫婦ともに無業）</t>
  </si>
  <si>
    <t>442_有業の子供０人（夫婦，子供と親から成る世帯）（夫婦ともに無業）</t>
  </si>
  <si>
    <t>443_有業の子供１人（夫婦，子供と親から成る世帯）（夫婦ともに無業）</t>
  </si>
  <si>
    <t>444_有業の子供２人以上（夫婦，子供と親から成る世帯）（夫婦ともに無業）</t>
  </si>
  <si>
    <t>（180）　世帯の家族類型・夫と妻の就業状態・有業の親の有無　【類型･夫妻就状･有業親有無】</t>
  </si>
  <si>
    <t>11_夫婦ともに有業（夫婦のみの世帯）</t>
  </si>
  <si>
    <t>12_夫が有業で妻が無業（夫婦のみの世帯）</t>
  </si>
  <si>
    <t>13_夫が無業で妻が有業（夫婦のみの世帯）</t>
  </si>
  <si>
    <t>14_夫婦ともに無業（夫婦のみの世帯）</t>
  </si>
  <si>
    <t>（181）　一般・単身世帯　【一般･単身】</t>
  </si>
  <si>
    <t>1_一般世帯</t>
  </si>
  <si>
    <t>1_うち一般世帯</t>
  </si>
  <si>
    <t>2_単身世帯</t>
  </si>
  <si>
    <t>（182）　一般・単身世帯・世帯の家族類型　【一般･単身･類型】</t>
  </si>
  <si>
    <t>11_うち夫婦のみの世帯</t>
  </si>
  <si>
    <t>12_うち夫婦と親から成る世帯</t>
  </si>
  <si>
    <t>2_男子単身世帯</t>
  </si>
  <si>
    <t>13_うち夫婦と子供から成る世帯</t>
  </si>
  <si>
    <t>3_女子単身世帯</t>
  </si>
  <si>
    <t>14_うち夫婦，子供と親から成る世帯</t>
  </si>
  <si>
    <t>（183）　夫と妻の就業状態　【夫妻就状】</t>
  </si>
  <si>
    <t>1_夫婦ともに有業</t>
  </si>
  <si>
    <t>2_夫が有業で妻が無業</t>
  </si>
  <si>
    <t>3_夫が無業で妻が有業</t>
  </si>
  <si>
    <t>4_夫婦ともに無業</t>
  </si>
  <si>
    <t>（184）　世帯主・世帯員の就業状態　【世主･世員就状】</t>
  </si>
  <si>
    <t>1_世帯主が有業者</t>
  </si>
  <si>
    <t>11_うち世帯主が雇用者</t>
  </si>
  <si>
    <t>12_世帯主のみ有業者</t>
  </si>
  <si>
    <t>13_世帯主以外に有業者あり</t>
  </si>
  <si>
    <t>2_世帯主が無業者</t>
  </si>
  <si>
    <t>21_うち世帯主以外に有業者あり</t>
  </si>
  <si>
    <t>（185）　世帯の介護の有無・頻度・介護休業等制度利用の有無・介護休業等制度の種類　【世帯介護有無･頻度･介護休有無･介護休種】</t>
  </si>
  <si>
    <t>1_介護をしている者がいる</t>
  </si>
  <si>
    <t>111_介護休業制度の利用あり</t>
  </si>
  <si>
    <t>112_短時間勤務制度の利用あり</t>
  </si>
  <si>
    <t>113_介護休暇制度の利用あり</t>
  </si>
  <si>
    <t>114_残業の免除・制限の利用あり</t>
  </si>
  <si>
    <t>115_その他の制度の利用あり</t>
  </si>
  <si>
    <t>2_介護をしている者がいない</t>
  </si>
  <si>
    <t>（186）　世帯の収入の種類　【世帯収入種類】</t>
  </si>
  <si>
    <t>1_雇用保険を受給している世帯</t>
  </si>
  <si>
    <t>1_年金・恩給がある世帯</t>
  </si>
  <si>
    <t>2_雇用保険を受給していない世帯</t>
  </si>
  <si>
    <t>2_年金・恩給がない世帯</t>
  </si>
  <si>
    <t>（187）　世帯の収入の種類・有業親族世帯人員　【世帯収入種類･有業親族人員】</t>
  </si>
  <si>
    <t>1_賃金・給料がある世帯</t>
  </si>
  <si>
    <t>11_賃金・給料のみの世帯</t>
  </si>
  <si>
    <t>111_有業親族世帯人員１人（賃金・給料がある世帯）（賃金・給料のみの世帯）</t>
  </si>
  <si>
    <t>112_有業親族世帯人員２人以上（賃金・給料がある世帯）（賃金・給料のみの世帯）</t>
  </si>
  <si>
    <t>12_賃金・給料以外の収入もある世帯</t>
  </si>
  <si>
    <t>121_有業親族世帯人員１人（賃金・給料がある世帯）（賃金・給料以外の収入もある世帯）</t>
  </si>
  <si>
    <t>122_有業親族世帯人員２人以上（賃金・給料がある世帯）（賃金・給料以外の収入もある世帯）</t>
  </si>
  <si>
    <t>2_賃金・給料がない世帯</t>
  </si>
  <si>
    <t>21_うち年金・恩給のみの世帯</t>
  </si>
  <si>
    <t>22_うち雇用保険のみの世帯</t>
  </si>
  <si>
    <t>23_うちその他の給付のみの世帯</t>
  </si>
  <si>
    <t>（188）　世帯所得　【世帯所得】</t>
  </si>
  <si>
    <t>13_1500～1999万円</t>
  </si>
  <si>
    <t>14_2000万円以上</t>
  </si>
  <si>
    <t>（189）　親族世帯人員　【親族人員】</t>
  </si>
  <si>
    <t>1_１人</t>
  </si>
  <si>
    <t>2_２人</t>
  </si>
  <si>
    <t>3_３人</t>
  </si>
  <si>
    <t>4_４人</t>
  </si>
  <si>
    <t>5_５人以上</t>
  </si>
  <si>
    <t>（190）　有業親族世帯人員　【有業親族人員】</t>
  </si>
  <si>
    <t>4_４人以上</t>
  </si>
  <si>
    <t>（191）　世帯人員・親族世帯人員・有業親族世帯人員　【世帯人員･親族人員･有業親族人員】</t>
  </si>
  <si>
    <t>01_世帯人員１人</t>
  </si>
  <si>
    <t>02_世帯人員２人</t>
  </si>
  <si>
    <t>03_世帯人員３人</t>
  </si>
  <si>
    <t>04_世帯人員４人</t>
  </si>
  <si>
    <t>05_世帯人員５人以上</t>
  </si>
  <si>
    <t>06_親族世帯人員１人</t>
  </si>
  <si>
    <t>07_親族世帯人員２人</t>
  </si>
  <si>
    <t>08_親族世帯人員３人</t>
  </si>
  <si>
    <t>09_親族世帯人員４人</t>
  </si>
  <si>
    <t>10_親族世帯人員５人以上</t>
  </si>
  <si>
    <t>11_有業親族世帯人員０人</t>
  </si>
  <si>
    <t>12_有業親族世帯人員１人</t>
  </si>
  <si>
    <t>13_有業親族世帯人員２人</t>
  </si>
  <si>
    <t>14_有業親族世帯人員３人</t>
  </si>
  <si>
    <t>15_有業親族世帯人員４人以上</t>
  </si>
  <si>
    <t>（192）　６歳未満の子供の有無　【6歳未満子有無】</t>
  </si>
  <si>
    <t>1_うち６歳未満の子供あり</t>
  </si>
  <si>
    <t>（193）　子供の数　【子数】</t>
  </si>
  <si>
    <t>1_子供が１人</t>
  </si>
  <si>
    <t>2_子供が２人</t>
  </si>
  <si>
    <t>3_子供が３人以上</t>
  </si>
  <si>
    <t>（194）　末子の年齢　【末子年齢】</t>
  </si>
  <si>
    <t>01_０歳</t>
  </si>
  <si>
    <t>1_３歳未満</t>
  </si>
  <si>
    <t>1_０歳</t>
  </si>
  <si>
    <t>02_１歳</t>
  </si>
  <si>
    <t>2_３～５歳</t>
  </si>
  <si>
    <t>2_１歳</t>
  </si>
  <si>
    <t>03_２歳</t>
  </si>
  <si>
    <t>3_６～８歳</t>
  </si>
  <si>
    <t>3_２歳</t>
  </si>
  <si>
    <t>04_３歳</t>
  </si>
  <si>
    <t>4_９～11歳</t>
  </si>
  <si>
    <t>4_３歳</t>
  </si>
  <si>
    <t>05_４歳</t>
  </si>
  <si>
    <t>5_12～14歳</t>
  </si>
  <si>
    <t>5_４歳</t>
  </si>
  <si>
    <t>06_５歳</t>
  </si>
  <si>
    <t>6_15～17歳</t>
  </si>
  <si>
    <t>6_５歳</t>
  </si>
  <si>
    <t>07_６歳</t>
  </si>
  <si>
    <t>7_18歳以上</t>
  </si>
  <si>
    <t>08_７歳</t>
  </si>
  <si>
    <t>71_うち在学者</t>
  </si>
  <si>
    <t>09_８歳</t>
  </si>
  <si>
    <t>10_９歳</t>
  </si>
  <si>
    <t>11_10歳</t>
  </si>
  <si>
    <t>12_11歳</t>
  </si>
  <si>
    <t>13_12歳</t>
  </si>
  <si>
    <t>14_13歳</t>
  </si>
  <si>
    <t>15_14歳</t>
  </si>
  <si>
    <t>16_15歳</t>
  </si>
  <si>
    <t>17_16歳</t>
  </si>
  <si>
    <t>18_17歳</t>
  </si>
  <si>
    <t>19_18歳以上</t>
  </si>
  <si>
    <t>191_うち在学者</t>
  </si>
  <si>
    <t>（195）　子供の数と在学状況　【子数と在学状況】</t>
  </si>
  <si>
    <t>11_15歳未満の子供のみ（子供が１人）</t>
  </si>
  <si>
    <t>12_15歳以上の子供が１人（子供が１人）</t>
  </si>
  <si>
    <t>121_うち在学者が１人（子供が１人）（15歳以上の子供が１人）</t>
  </si>
  <si>
    <t>1211_うち高校が１人（子供が１人）（15歳以上の子供が１人）（うち在学者が１人）</t>
  </si>
  <si>
    <t>1212_うち専門学校又は短大，高専が１人（子供が１人）（15歳以上の子供が１人）（うち在学者が１人）</t>
  </si>
  <si>
    <t>1213_うち大学又は大学院が１人（子供が１人）（15歳以上の子供が１人）（うち在学者が１人）</t>
  </si>
  <si>
    <t>21_15歳未満の子供のみ（子供が２人）</t>
  </si>
  <si>
    <t>22_15歳以上の子供が１人（子供が２人）</t>
  </si>
  <si>
    <t>221_うち15歳以上の在学者が１人（子供が２人）（15歳以上の子供が１人）</t>
  </si>
  <si>
    <t>2211_うち高校が１人（子供が２人）（15歳以上の子供が１人）（うち15歳以上の在学者が１人）</t>
  </si>
  <si>
    <t>2212_うち専門学校又は短大，高専が１人（子供が２人）（15歳以上の子供が１人）（うち15歳以上の在学者が１人）</t>
  </si>
  <si>
    <t>2213_うち大学又は大学院が１人（子供が２人）（15歳以上の子供が１人）（うち15歳以上の在学者が１人）</t>
  </si>
  <si>
    <t>23_15歳以上の子供が２人（子供が２人）</t>
  </si>
  <si>
    <t>231_うち15歳以上の在学者が１人（子供が２人）（15歳以上の子供が２人）</t>
  </si>
  <si>
    <t>2311_うち高校が１人（子供が２人）（15歳以上の子供が２人）（うち15歳以上の在学者が１人）</t>
  </si>
  <si>
    <t>2312_うち専門学校又は短大，高専が１人（子供が２人）（15歳以上の子供が２人）（うち15歳以上の在学者が１人）</t>
  </si>
  <si>
    <t>2313_うち大学又は大学院が１人（子供が２人）（15歳以上の子供が２人）（うち15歳以上の在学者が１人）</t>
  </si>
  <si>
    <t>232_うち15歳以上の在学者が２人（子供が２人）（15歳以上の子供が２人）</t>
  </si>
  <si>
    <t>2321_うち高校が２人（子供が２人）（15歳以上の子供が２人）（うち15歳以上の在学者が２人）</t>
  </si>
  <si>
    <t>2322_うち高校が１人，専門学校，短大，高専，大学，大学院が１人（子供が２人）（15歳以上の子供が２人）（うち15歳以上の在学者が２人）</t>
  </si>
  <si>
    <t>2323_うち専門学校又は短大，高専が２人（子供が２人）（15歳以上の子供が２人）（うち15歳以上の在学者が２人）</t>
  </si>
  <si>
    <t>2324_うち大学又は大学院が２人（子供が２人）（15歳以上の子供が２人）（うち15歳以上の在学者が２人）</t>
  </si>
  <si>
    <t>2325_うち専門学校又は短大，高専が１人，大学又は大学院が１人（子供が２人）（15歳以上の子供が２人）（うち15歳以上の在学者が２人）</t>
  </si>
  <si>
    <t>31_15歳未満の子供のみ（子供が３人以上）</t>
  </si>
  <si>
    <t>32_15歳以上の子供が１人（子供が３人以上）</t>
  </si>
  <si>
    <t>321_うち15歳以上の在学者が１人（子供が３人以上）（15歳以上の子供が１人）</t>
  </si>
  <si>
    <t>3211_うち高校が１人（子供が３人以上）（15歳以上の子供が１人）（うち15歳以上の在学者が１人）</t>
  </si>
  <si>
    <t>3212_うち専門学校又は短大，高専が１人（子供が３人以上）（15歳以上の子供が１人）（うち15歳以上の在学者が１人）</t>
  </si>
  <si>
    <t>3213_うち大学又は大学院が１人（子供が３人以上）（15歳以上の子供が１人）（うち15歳以上の在学者が１人）</t>
  </si>
  <si>
    <t>33_15歳以上の子供が２人（子供が３人以上）</t>
  </si>
  <si>
    <t>331_うち15歳以上の在学者が１人（子供が３人以上）（15歳以上の子供が２人）</t>
  </si>
  <si>
    <t>3311_うち高校が１人（子供が３人以上）（15歳以上の子供が２人）（うち15歳以上の在学者が１人）</t>
  </si>
  <si>
    <t>3312_うち専門学校又は短大，高専が１人（子供が３人以上）（15歳以上の子供が２人）（うち15歳以上の在学者が１人）</t>
  </si>
  <si>
    <t>3313_うち大学又は大学院が１人（子供が３人以上）（15歳以上の子供が２人）（うち15歳以上の在学者が１人）</t>
  </si>
  <si>
    <t>332_うち15歳以上の在学者が２人（子供が３人以上）</t>
  </si>
  <si>
    <t>3321_うち高校が２人（子供が３人以上）（15歳以上の子供が２人）（うち15歳以上の在学者が２人）</t>
  </si>
  <si>
    <t>3322_うち高校が１人，専門学校，短大，高専，大学，大学院が１人（子供が３人以上）（15歳以上の子供が２人）（うち15歳以上の在学者が２人）</t>
  </si>
  <si>
    <t>3323_うち専門学校又は短大，高専が２人（子供が３人以上）（15歳以上の子供が２人）（うち15歳以上の在学者が２人）</t>
  </si>
  <si>
    <t>3324_うち大学又は大学院が２人（子供が３人以上）（15歳以上の子供が２人）（うち15歳以上の在学者が２人）</t>
  </si>
  <si>
    <t>3325_うち専門学校又は短大，高専が１人，大学又は大学院が１人（子供が３人以上）（15歳以上の子供が２人）（うち15歳以上の在学者が２人）</t>
  </si>
  <si>
    <t>34_15歳以上の子供が３人以上</t>
  </si>
  <si>
    <t>341_うち15歳以上の在学者が１人（子供が３人以上）（15歳以上の子供が３人以上）</t>
  </si>
  <si>
    <t>3411_うち高校が１人（子供が３人以上）（15歳以上の子供が３人以上）（うち15歳以上の在学者が１人）</t>
  </si>
  <si>
    <t>3412_うち専門学校又は短大，高専が１人（子供が３人以上）（15歳以上の子供が３人以上）（うち15歳以上の在学者が１人）</t>
  </si>
  <si>
    <t>3413_うち大学又は大学院が１人（子供が３人以上）（15歳以上の子供が３人以上）（うち15歳以上の在学者が１人）</t>
  </si>
  <si>
    <t>342_うち15歳以上の在学者が２人（子供が３人以上）（15歳以上の子供が３人以上）</t>
  </si>
  <si>
    <t>3421_うち高校が２人（子供が３人以上）（15歳以上の子供が３人以上）（うち15歳以上の在学者が２人）</t>
  </si>
  <si>
    <t>3422_うち高校が１人，専門学校，短大，高専，大学，大学院が１人（子供が３人以上）（15歳以上の子供が３人以上）（うち15歳以上の在学者が２人）</t>
  </si>
  <si>
    <t>3423_うち専門学校又は短大，高専が２人（子供が３人以上）（15歳以上の子供が３人以上）（うち15歳以上の在学者が２人）</t>
  </si>
  <si>
    <t>3424_うち大学又は大学院が２人（子供が３人以上）（15歳以上の子供が３人以上）（うち15歳以上の在学者が２人）</t>
  </si>
  <si>
    <t>3425_うち専門学校又は短大，高専が１人，大学又は大学院が１人（子供が３人以上）（15歳以上の子供が３人以上）（うち15歳以上の在学者が２人）</t>
  </si>
  <si>
    <t>343_うち15歳以上の在学者が３人</t>
  </si>
  <si>
    <t>3431_うち高校が３人</t>
  </si>
  <si>
    <t>3432_うち高校が２人，専門学校，短大，高専，大学，大学院が１人</t>
  </si>
  <si>
    <t>3433_うち高校が１人，専門学校，短大，高専，大学，大学院が２人</t>
  </si>
  <si>
    <t>34331_うち高校，専門学校又は短大，高専，大学又は大学院が各１人</t>
  </si>
  <si>
    <t>34332_うち高校，専門学校，短大又は高専が各１人</t>
  </si>
  <si>
    <t>34333_うち高校，大学，大学院が各１人</t>
  </si>
  <si>
    <t>3434_うち専門学校又は短大，高専が３人</t>
  </si>
  <si>
    <t>3435_うち専門学校又は短大，高専が２人，大学又は大学院が１人</t>
  </si>
  <si>
    <t>3436_うち専門学校又は短大，高専が１人，大学又は大学院が２人</t>
  </si>
  <si>
    <t>3437_うち大学又は大学院が３人</t>
  </si>
  <si>
    <t>344_うち15歳以上の在学者が４人以上</t>
  </si>
  <si>
    <t>（196）　調査年・男女　【調査年･男女】</t>
  </si>
  <si>
    <t>1_平成29年総数</t>
  </si>
  <si>
    <t>1_平成29年男</t>
  </si>
  <si>
    <t>2_平成24年総数</t>
  </si>
  <si>
    <t>2_平成29年女</t>
  </si>
  <si>
    <t>3_平成29年男</t>
  </si>
  <si>
    <t>3_平成24年男</t>
  </si>
  <si>
    <t>4_平成24年男</t>
  </si>
  <si>
    <t>4_平成24年女</t>
  </si>
  <si>
    <t>5_平成29年女</t>
  </si>
  <si>
    <t>6_平成24年女</t>
  </si>
  <si>
    <t>（300）　地域区分</t>
  </si>
  <si>
    <t>（214区分）</t>
  </si>
  <si>
    <t>（133区分）</t>
  </si>
  <si>
    <t>（117区分）</t>
  </si>
  <si>
    <t>001_01A道南</t>
  </si>
  <si>
    <t>00_全国</t>
  </si>
  <si>
    <t>002_01B道央</t>
  </si>
  <si>
    <t>001_全国市部</t>
  </si>
  <si>
    <t>003_01C道北</t>
  </si>
  <si>
    <t>011_札幌市</t>
  </si>
  <si>
    <t>004_01Dオホーツク</t>
  </si>
  <si>
    <t>012_旭川市</t>
  </si>
  <si>
    <t>011_北海道市部</t>
  </si>
  <si>
    <t>005_01E十勝</t>
  </si>
  <si>
    <t>0111_札幌市</t>
  </si>
  <si>
    <t>006_01F釧路・根室</t>
  </si>
  <si>
    <t>021_青森市</t>
  </si>
  <si>
    <t>007_02A青森圏域</t>
  </si>
  <si>
    <t>021_青森県市部</t>
  </si>
  <si>
    <t>008_02B弘前圏域</t>
  </si>
  <si>
    <t>031_盛岡市</t>
  </si>
  <si>
    <t>009_02C五所川原圏域</t>
  </si>
  <si>
    <t>031_岩手県市部</t>
  </si>
  <si>
    <t>010_02Dむつ・十和田・三沢圏域</t>
  </si>
  <si>
    <t>041_仙台市</t>
  </si>
  <si>
    <t>011_02E八戸圏域</t>
  </si>
  <si>
    <t>041_宮城県市部</t>
  </si>
  <si>
    <t>012_03A県央広域振興圏</t>
  </si>
  <si>
    <t>051_秋田市</t>
  </si>
  <si>
    <t>0411_仙台市</t>
  </si>
  <si>
    <t>013_03B県南広域振興圏</t>
  </si>
  <si>
    <t>014_03C沿岸広域振興圏</t>
  </si>
  <si>
    <t>061_山形市</t>
  </si>
  <si>
    <t>051_秋田県市部</t>
  </si>
  <si>
    <t>015_03D県北広域振興圏</t>
  </si>
  <si>
    <t>016_04A仙南</t>
  </si>
  <si>
    <t>071_福島市</t>
  </si>
  <si>
    <t>061_山形県市部</t>
  </si>
  <si>
    <t>017_04B仙台</t>
  </si>
  <si>
    <t>072_郡山市</t>
  </si>
  <si>
    <t>018_04C石巻・気仙沼</t>
  </si>
  <si>
    <t>073_いわき市</t>
  </si>
  <si>
    <t>071_福島県市部</t>
  </si>
  <si>
    <t>019_04D大崎・栗原・登米</t>
  </si>
  <si>
    <t>020_05A県北</t>
  </si>
  <si>
    <t>081_水戸市</t>
  </si>
  <si>
    <t>081_茨城県市部</t>
  </si>
  <si>
    <t>021_05B県央</t>
  </si>
  <si>
    <t>022_05C県南</t>
  </si>
  <si>
    <t>091_宇都宮市</t>
  </si>
  <si>
    <t>091_栃木県市部</t>
  </si>
  <si>
    <t>023_06A村山地域</t>
  </si>
  <si>
    <t>024_06B最上地域</t>
  </si>
  <si>
    <t>101_前橋市</t>
  </si>
  <si>
    <t>101_群馬県市部</t>
  </si>
  <si>
    <t>025_06C置賜地域</t>
  </si>
  <si>
    <t>102_高崎市</t>
  </si>
  <si>
    <t>026_06D庄内地域</t>
  </si>
  <si>
    <t>111_埼玉県市部</t>
  </si>
  <si>
    <t>027_07A中通り</t>
  </si>
  <si>
    <t>111_さいたま市</t>
  </si>
  <si>
    <t>1111_さいたま市</t>
  </si>
  <si>
    <t>028_07B会津</t>
  </si>
  <si>
    <t>112_川越市</t>
  </si>
  <si>
    <t>029_07C浜通り</t>
  </si>
  <si>
    <t>113_川口市</t>
  </si>
  <si>
    <t>121_千葉県市部</t>
  </si>
  <si>
    <t>030_08A県北</t>
  </si>
  <si>
    <t>114_所沢市</t>
  </si>
  <si>
    <t>1211_千葉市</t>
  </si>
  <si>
    <t>031_08B県央</t>
  </si>
  <si>
    <t>115_越谷市</t>
  </si>
  <si>
    <t>032_08C鹿行</t>
  </si>
  <si>
    <t>131_東京都市部</t>
  </si>
  <si>
    <t>033_08D県南</t>
  </si>
  <si>
    <t>121_千葉市</t>
  </si>
  <si>
    <t>1311_特別区部</t>
  </si>
  <si>
    <t>034_08E県西</t>
  </si>
  <si>
    <t>122_市川市</t>
  </si>
  <si>
    <t>035_09A県北</t>
  </si>
  <si>
    <t>123_船橋市</t>
  </si>
  <si>
    <t>141_神奈川県市部</t>
  </si>
  <si>
    <t>036_09B県央</t>
  </si>
  <si>
    <t>124_松戸市</t>
  </si>
  <si>
    <t>1411_横浜市</t>
  </si>
  <si>
    <t>037_09C県南</t>
  </si>
  <si>
    <t>125_柏市</t>
  </si>
  <si>
    <t>1412_川崎市</t>
  </si>
  <si>
    <t>038_10A中部</t>
  </si>
  <si>
    <t>1413_相模原市</t>
  </si>
  <si>
    <t>039_10B東部</t>
  </si>
  <si>
    <t>131_特別区部</t>
  </si>
  <si>
    <t>040_10C西部</t>
  </si>
  <si>
    <t>132_八王子市</t>
  </si>
  <si>
    <t>151_新潟県市部</t>
  </si>
  <si>
    <t>041_10D吾妻・利根沼田</t>
  </si>
  <si>
    <t>133_町田市</t>
  </si>
  <si>
    <t>1511_新潟市</t>
  </si>
  <si>
    <t>042_11Aさいたま</t>
  </si>
  <si>
    <t>043_11B南部</t>
  </si>
  <si>
    <t>141_横浜市</t>
  </si>
  <si>
    <t>161_富山県市部</t>
  </si>
  <si>
    <t>044_11C県央</t>
  </si>
  <si>
    <t>142_川崎市</t>
  </si>
  <si>
    <t>045_11D川越比企</t>
  </si>
  <si>
    <t>143_相模原市</t>
  </si>
  <si>
    <t>171_石川県市部</t>
  </si>
  <si>
    <t>046_11E西部</t>
  </si>
  <si>
    <t>144_横須賀市</t>
  </si>
  <si>
    <t>047_11F南西部</t>
  </si>
  <si>
    <t>145_藤沢市</t>
  </si>
  <si>
    <t>181_福井県市部</t>
  </si>
  <si>
    <t>048_11G利根</t>
  </si>
  <si>
    <t>049_11H東部</t>
  </si>
  <si>
    <t>151_新潟市</t>
  </si>
  <si>
    <t>191_山梨県市部</t>
  </si>
  <si>
    <t>050_11I秩父・北部</t>
  </si>
  <si>
    <t>051_12A湾岸</t>
  </si>
  <si>
    <t>161_富山市</t>
  </si>
  <si>
    <t>201_長野県市部</t>
  </si>
  <si>
    <t>052_12B圏央道西</t>
  </si>
  <si>
    <t>053_12C東葛飾</t>
  </si>
  <si>
    <t>171_金沢市</t>
  </si>
  <si>
    <t>211_岐阜県市部</t>
  </si>
  <si>
    <t>054_12D空港</t>
  </si>
  <si>
    <t>055_12E香取・東総</t>
  </si>
  <si>
    <t>181_福井市</t>
  </si>
  <si>
    <t>221_静岡県市部</t>
  </si>
  <si>
    <t>056_12F圏央道東</t>
  </si>
  <si>
    <t>2211_静岡市</t>
  </si>
  <si>
    <t>057_12G南房総</t>
  </si>
  <si>
    <t>191_甲府市</t>
  </si>
  <si>
    <t>2212_浜松市</t>
  </si>
  <si>
    <t>058_13A区部センターコアエリア</t>
  </si>
  <si>
    <t>059_13B区部東部・北部エリア</t>
  </si>
  <si>
    <t>201_長野市</t>
  </si>
  <si>
    <t>231_愛知県市部</t>
  </si>
  <si>
    <t>060_13C区部西部・南部エリア</t>
  </si>
  <si>
    <t>2311_名古屋市</t>
  </si>
  <si>
    <t>061_13D多摩・島嶼エリア</t>
  </si>
  <si>
    <t>211_岐阜市</t>
  </si>
  <si>
    <t>062_14A川崎・横浜</t>
  </si>
  <si>
    <t>241_三重県市部</t>
  </si>
  <si>
    <t>063_14B三浦半島</t>
  </si>
  <si>
    <t>221_静岡市</t>
  </si>
  <si>
    <t>064_14C県央</t>
  </si>
  <si>
    <t>222_浜松市</t>
  </si>
  <si>
    <t>251_滋賀県市部</t>
  </si>
  <si>
    <t>065_14D湘南</t>
  </si>
  <si>
    <t>066_14E県西</t>
  </si>
  <si>
    <t>231_名古屋市</t>
  </si>
  <si>
    <t>261_京都府市部</t>
  </si>
  <si>
    <t>067_15A下越・佐渡地域</t>
  </si>
  <si>
    <t>232_豊橋市</t>
  </si>
  <si>
    <t>2611_京都市</t>
  </si>
  <si>
    <t>068_15B長岡地域</t>
  </si>
  <si>
    <t>233_岡崎市</t>
  </si>
  <si>
    <t>069_15C上越地域</t>
  </si>
  <si>
    <t>234_一宮市</t>
  </si>
  <si>
    <t>271_大阪府市部</t>
  </si>
  <si>
    <t>070_16A富山</t>
  </si>
  <si>
    <t>235_春日井市</t>
  </si>
  <si>
    <t>2711_大阪市</t>
  </si>
  <si>
    <t>071_16B高岡・射水</t>
  </si>
  <si>
    <t>236_豊田市</t>
  </si>
  <si>
    <t>2712_堺市</t>
  </si>
  <si>
    <t>072_16C新川</t>
  </si>
  <si>
    <t>073_16D砺波</t>
  </si>
  <si>
    <t>241_津市</t>
  </si>
  <si>
    <t>281_兵庫県市部</t>
  </si>
  <si>
    <t>074_17A石川中央</t>
  </si>
  <si>
    <t>242_四日市市</t>
  </si>
  <si>
    <t>2811_神戸市</t>
  </si>
  <si>
    <t>075_17B南加賀</t>
  </si>
  <si>
    <t>076_17C中能登</t>
  </si>
  <si>
    <t>251_大津市</t>
  </si>
  <si>
    <t>291_奈良県市部</t>
  </si>
  <si>
    <t>077_17D奥能登</t>
  </si>
  <si>
    <t>078_18A福井・坂井</t>
  </si>
  <si>
    <t>261_京都市</t>
  </si>
  <si>
    <t>301_和歌山県市部</t>
  </si>
  <si>
    <t>079_18B丹南</t>
  </si>
  <si>
    <t>080_18C奥越</t>
  </si>
  <si>
    <t>271_大阪市</t>
  </si>
  <si>
    <t>311_鳥取県市部</t>
  </si>
  <si>
    <t>081_18D嶺南</t>
  </si>
  <si>
    <t>272_堺市</t>
  </si>
  <si>
    <t>082_19A中北</t>
  </si>
  <si>
    <t>273_豊中市</t>
  </si>
  <si>
    <t>321_島根県市部</t>
  </si>
  <si>
    <t>083_19B峡東</t>
  </si>
  <si>
    <t>274_吹田市</t>
  </si>
  <si>
    <t>084_19C峡南</t>
  </si>
  <si>
    <t>275_高槻市</t>
  </si>
  <si>
    <t>331_岡山県市部</t>
  </si>
  <si>
    <t>085_19D富士・東部</t>
  </si>
  <si>
    <t>276_枚方市</t>
  </si>
  <si>
    <t>3311_岡山市</t>
  </si>
  <si>
    <t>086_20A長野・北信</t>
  </si>
  <si>
    <t>277_東大阪市</t>
  </si>
  <si>
    <t>087_20B佐久・上小</t>
  </si>
  <si>
    <t>341_広島県市部</t>
  </si>
  <si>
    <t>088_20C木曽・松本・大北</t>
  </si>
  <si>
    <t>281_神戸市</t>
  </si>
  <si>
    <t>3411_広島市</t>
  </si>
  <si>
    <t>089_20D諏訪・上伊那・飯伊</t>
  </si>
  <si>
    <t>282_姫路市</t>
  </si>
  <si>
    <t>090_21A岐阜圏域</t>
  </si>
  <si>
    <t>283_尼崎市</t>
  </si>
  <si>
    <t>351_山口県市部</t>
  </si>
  <si>
    <t>091_21B西濃圏域</t>
  </si>
  <si>
    <t>284_西宮市</t>
  </si>
  <si>
    <t>092_21C中濃圏域</t>
  </si>
  <si>
    <t>361_徳島県市部</t>
  </si>
  <si>
    <t>093_21D東濃圏域</t>
  </si>
  <si>
    <t>291_奈良市</t>
  </si>
  <si>
    <t>094_21E飛騨圏域</t>
  </si>
  <si>
    <t>371_香川県市部</t>
  </si>
  <si>
    <t>095_22A伊豆</t>
  </si>
  <si>
    <t>301_和歌山市</t>
  </si>
  <si>
    <t>096_22B東部</t>
  </si>
  <si>
    <t>381_愛媛県市部</t>
  </si>
  <si>
    <t>097_22C中部</t>
  </si>
  <si>
    <t>311_鳥取市</t>
  </si>
  <si>
    <t>098_22D志太・榛原</t>
  </si>
  <si>
    <t>391_高知県市部</t>
  </si>
  <si>
    <t>099_22E中東遠</t>
  </si>
  <si>
    <t>321_松江市</t>
  </si>
  <si>
    <t>100_22F西部</t>
  </si>
  <si>
    <t>401_福岡県市部</t>
  </si>
  <si>
    <t>101_23A尾張地域</t>
  </si>
  <si>
    <t>331_岡山市</t>
  </si>
  <si>
    <t>4011_北九州市</t>
  </si>
  <si>
    <t>102_23B西三河地域</t>
  </si>
  <si>
    <t>332_倉敷市</t>
  </si>
  <si>
    <t>4012_福岡市</t>
  </si>
  <si>
    <t>103_23C東三河地域</t>
  </si>
  <si>
    <t>104_24A北勢</t>
  </si>
  <si>
    <t>341_広島市</t>
  </si>
  <si>
    <t>411_佐賀県市部</t>
  </si>
  <si>
    <t>105_24B中南勢</t>
  </si>
  <si>
    <t>342_福山市</t>
  </si>
  <si>
    <t>106_24C伊勢志摩</t>
  </si>
  <si>
    <t>421_長崎県市部</t>
  </si>
  <si>
    <t>107_24D伊賀</t>
  </si>
  <si>
    <t>351_山口市</t>
  </si>
  <si>
    <t>108_24E東紀州</t>
  </si>
  <si>
    <t>431_熊本県市部</t>
  </si>
  <si>
    <t>109_25A大津・高島</t>
  </si>
  <si>
    <t>361_徳島市</t>
  </si>
  <si>
    <t>4311_熊本市</t>
  </si>
  <si>
    <t>110_25B南部</t>
  </si>
  <si>
    <t>111_25C甲賀</t>
  </si>
  <si>
    <t>371_高松市</t>
  </si>
  <si>
    <t>441_大分県市部</t>
  </si>
  <si>
    <t>112_25D東近江</t>
  </si>
  <si>
    <t>113_25E湖東</t>
  </si>
  <si>
    <t>381_松山市</t>
  </si>
  <si>
    <t>451_宮崎県市部</t>
  </si>
  <si>
    <t>114_25F湖北</t>
  </si>
  <si>
    <t>115_26A丹後</t>
  </si>
  <si>
    <t>391_高知市</t>
  </si>
  <si>
    <t>461_鹿児島県市部</t>
  </si>
  <si>
    <t>116_26B中丹</t>
  </si>
  <si>
    <t>117_26C南丹</t>
  </si>
  <si>
    <t>401_北九州市</t>
  </si>
  <si>
    <t>471_沖縄県市部</t>
  </si>
  <si>
    <t>118_26D京都市</t>
  </si>
  <si>
    <t>402_福岡市</t>
  </si>
  <si>
    <t>119_26E山城</t>
  </si>
  <si>
    <t>403_久留米市</t>
  </si>
  <si>
    <t>120_27A大阪市地域</t>
  </si>
  <si>
    <t>121_27B北大阪地域</t>
  </si>
  <si>
    <t>411_佐賀市</t>
  </si>
  <si>
    <t>122_27C東大阪地域</t>
  </si>
  <si>
    <t>123_27D南河内地域</t>
  </si>
  <si>
    <t>421_長崎市</t>
  </si>
  <si>
    <t>124_27E泉州地域</t>
  </si>
  <si>
    <t>125_28A神戸市</t>
  </si>
  <si>
    <t>431_熊本市</t>
  </si>
  <si>
    <t>126_28B阪神南地域</t>
  </si>
  <si>
    <t>127_28C阪神北地域</t>
  </si>
  <si>
    <t>441_大分市</t>
  </si>
  <si>
    <t>128_28D東播磨地域</t>
  </si>
  <si>
    <t>129_28E北播磨地域</t>
  </si>
  <si>
    <t>451_宮崎市</t>
  </si>
  <si>
    <t>130_28F中播磨地域</t>
  </si>
  <si>
    <t>131_28G西播磨地域</t>
  </si>
  <si>
    <t>461_鹿児島市</t>
  </si>
  <si>
    <t>132_28H但馬・丹波地域</t>
  </si>
  <si>
    <t>133_28I淡路地域</t>
  </si>
  <si>
    <t>471_那覇市</t>
  </si>
  <si>
    <t>134_29A北和圏</t>
  </si>
  <si>
    <t>135_29B中和圏</t>
  </si>
  <si>
    <t>136_29C南和圏</t>
  </si>
  <si>
    <t>137_30A和歌山</t>
  </si>
  <si>
    <t>138_30B橋本</t>
  </si>
  <si>
    <t>139_30C御坊・有田</t>
  </si>
  <si>
    <t>140_30D田辺</t>
  </si>
  <si>
    <t>141_30E新宮</t>
  </si>
  <si>
    <t>142_31A東部</t>
  </si>
  <si>
    <t>143_31B中部</t>
  </si>
  <si>
    <t>144_31C西部</t>
  </si>
  <si>
    <t>145_32A出雲地域</t>
  </si>
  <si>
    <t>146_32B石見地域</t>
  </si>
  <si>
    <t>147_32C隠岐地域</t>
  </si>
  <si>
    <t>148_33A備前地区</t>
  </si>
  <si>
    <t>149_33B備中地区</t>
  </si>
  <si>
    <t>150_33C美作地区</t>
  </si>
  <si>
    <t>151_34A広島</t>
  </si>
  <si>
    <t>152_34B備後</t>
  </si>
  <si>
    <t>153_34C備北</t>
  </si>
  <si>
    <t>154_35A岩国・柳井地域</t>
  </si>
  <si>
    <t>155_35B周南地域</t>
  </si>
  <si>
    <t>156_35C山口・防府地域</t>
  </si>
  <si>
    <t>157_35D宇部・美祢地域</t>
  </si>
  <si>
    <t>158_35E下関地域</t>
  </si>
  <si>
    <t>159_35F長門・萩地域</t>
  </si>
  <si>
    <t>160_36A東部圏域</t>
  </si>
  <si>
    <t>161_36B南部圏域</t>
  </si>
  <si>
    <t>162_36C西部圏域</t>
  </si>
  <si>
    <t>163_37A東讃地域</t>
  </si>
  <si>
    <t>164_37B高松地域</t>
  </si>
  <si>
    <t>165_37C中讃地域</t>
  </si>
  <si>
    <t>166_37D西讃地域</t>
  </si>
  <si>
    <t>167_38A松山圏域</t>
  </si>
  <si>
    <t>168_38B新居浜・西条・四国中央圏域</t>
  </si>
  <si>
    <t>169_38C今治圏域</t>
  </si>
  <si>
    <t>170_38D八幡浜・大洲・西予圏域</t>
  </si>
  <si>
    <t>171_38E宇和島圏域</t>
  </si>
  <si>
    <t>172_39A安芸地域</t>
  </si>
  <si>
    <t>173_39B物部川地域</t>
  </si>
  <si>
    <t>174_39C高知市地域</t>
  </si>
  <si>
    <t>175_39D嶺北地域</t>
  </si>
  <si>
    <t>176_39E仁淀川地域</t>
  </si>
  <si>
    <t>177_39F高幡地域</t>
  </si>
  <si>
    <t>178_39G幡多地域</t>
  </si>
  <si>
    <t>179_40A福岡地域</t>
  </si>
  <si>
    <t>180_40B北九州地域</t>
  </si>
  <si>
    <t>181_40C筑豊地域</t>
  </si>
  <si>
    <t>182_40D筑後地域</t>
  </si>
  <si>
    <t>183_41A佐城</t>
  </si>
  <si>
    <t>184_41B三神</t>
  </si>
  <si>
    <t>185_41C東松</t>
  </si>
  <si>
    <t>186_41D西杵藤</t>
  </si>
  <si>
    <t>187_42A長崎地域</t>
  </si>
  <si>
    <t>188_42B県央・島原地域</t>
  </si>
  <si>
    <t>189_42C県北地域</t>
  </si>
  <si>
    <t>190_42D離島地域</t>
  </si>
  <si>
    <t>191_43A熊本中央地域</t>
  </si>
  <si>
    <t>192_43B県北地域</t>
  </si>
  <si>
    <t>193_43C県南地域</t>
  </si>
  <si>
    <t>194_43D天草地域</t>
  </si>
  <si>
    <t>195_44A中部</t>
  </si>
  <si>
    <t>196_44B東部</t>
  </si>
  <si>
    <t>197_44C南部・豊肥</t>
  </si>
  <si>
    <t>198_44D西部</t>
  </si>
  <si>
    <t>199_44E北部</t>
  </si>
  <si>
    <t>200_45A宮崎東諸県</t>
  </si>
  <si>
    <t>201_45B都城北諸県</t>
  </si>
  <si>
    <t>202_45C宮崎県北部</t>
  </si>
  <si>
    <t>203_45D日南串間</t>
  </si>
  <si>
    <t>204_45E西諸</t>
  </si>
  <si>
    <t>205_45F西都児湯</t>
  </si>
  <si>
    <t>206_46A鹿児島・南薩地域</t>
  </si>
  <si>
    <t>207_46B北薩地域</t>
  </si>
  <si>
    <t>208_46C姶良・伊佐地域</t>
  </si>
  <si>
    <t>209_46D大隅地域</t>
  </si>
  <si>
    <t>210_46E奄美・熊毛地域</t>
  </si>
  <si>
    <t>211_47A南部</t>
  </si>
  <si>
    <t>212_47B中部</t>
  </si>
  <si>
    <t>213_47C北部</t>
  </si>
  <si>
    <t>214_47D宮古・八重山</t>
  </si>
  <si>
    <t>転職就業者（平成24年10月以降に前職を辞め現職に就いた者）</t>
  </si>
  <si>
    <t>　都道府県市部</t>
  </si>
  <si>
    <t>　政令指定都市</t>
  </si>
  <si>
    <t>【都道府県】　4 無業者の就業希望に関する集計事項</t>
  </si>
  <si>
    <t>【都道府県】　5 就業異動に関する集計事項</t>
  </si>
  <si>
    <t>【都道府県】　6　常住地移動に関する集計事項</t>
  </si>
  <si>
    <t>【都道府県】　7　職業訓練・自己啓発に関する集計事項</t>
  </si>
  <si>
    <t>【都道府県】　8　育児に関する集計事項</t>
  </si>
  <si>
    <t>【都道府県】　9　介護に関する集計事項</t>
  </si>
  <si>
    <t>【都道府県】　10　世帯分布による就業構造に係る集計事項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</si>
</sst>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8"/>
      <color theme="1"/>
      <name val="ＭＳ ゴシック"/>
      <family val="3"/>
    </font>
    <font>
      <sz val="8"/>
      <color indexed="8"/>
      <name val="ＭＳ ゴシック"/>
      <family val="3"/>
    </font>
    <font>
      <b/>
      <sz val="16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8"/>
      <color indexed="9"/>
      <name val="ＭＳ ゴシック"/>
      <family val="3"/>
    </font>
    <font>
      <sz val="8"/>
      <color indexed="60"/>
      <name val="ＭＳ ゴシック"/>
      <family val="3"/>
    </font>
    <font>
      <sz val="10"/>
      <color indexed="30"/>
      <name val="ＭＳ 明朝"/>
      <family val="1"/>
    </font>
    <font>
      <u val="single"/>
      <sz val="8"/>
      <color indexed="30"/>
      <name val="ＭＳ ゴシック"/>
      <family val="3"/>
    </font>
    <font>
      <sz val="8"/>
      <color indexed="52"/>
      <name val="ＭＳ ゴシック"/>
      <family val="3"/>
    </font>
    <font>
      <sz val="8"/>
      <color indexed="20"/>
      <name val="ＭＳ ゴシック"/>
      <family val="3"/>
    </font>
    <font>
      <b/>
      <sz val="8"/>
      <color indexed="52"/>
      <name val="ＭＳ ゴシック"/>
      <family val="3"/>
    </font>
    <font>
      <sz val="8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8"/>
      <color indexed="8"/>
      <name val="ＭＳ ゴシック"/>
      <family val="3"/>
    </font>
    <font>
      <b/>
      <sz val="8"/>
      <color indexed="63"/>
      <name val="ＭＳ ゴシック"/>
      <family val="3"/>
    </font>
    <font>
      <i/>
      <sz val="8"/>
      <color indexed="23"/>
      <name val="ＭＳ ゴシック"/>
      <family val="3"/>
    </font>
    <font>
      <sz val="8"/>
      <color indexed="62"/>
      <name val="ＭＳ ゴシック"/>
      <family val="3"/>
    </font>
    <font>
      <sz val="11"/>
      <color indexed="8"/>
      <name val="ＭＳ Ｐゴシック"/>
      <family val="3"/>
    </font>
    <font>
      <u val="single"/>
      <sz val="8"/>
      <color indexed="25"/>
      <name val="ＭＳ ゴシック"/>
      <family val="3"/>
    </font>
    <font>
      <sz val="8"/>
      <color indexed="17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30"/>
      <name val="ＭＳ 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8"/>
      <color theme="0"/>
      <name val="ＭＳ ゴシック"/>
      <family val="3"/>
    </font>
    <font>
      <sz val="18"/>
      <color theme="3"/>
      <name val="Calibri Light"/>
      <family val="3"/>
    </font>
    <font>
      <b/>
      <sz val="8"/>
      <color theme="0"/>
      <name val="ＭＳ ゴシック"/>
      <family val="3"/>
    </font>
    <font>
      <sz val="8"/>
      <color rgb="FF9C6500"/>
      <name val="ＭＳ ゴシック"/>
      <family val="3"/>
    </font>
    <font>
      <sz val="10"/>
      <color theme="10"/>
      <name val="ＭＳ 明朝"/>
      <family val="1"/>
    </font>
    <font>
      <u val="single"/>
      <sz val="8"/>
      <color theme="10"/>
      <name val="ＭＳ ゴシック"/>
      <family val="3"/>
    </font>
    <font>
      <sz val="8"/>
      <color rgb="FFFA7D00"/>
      <name val="ＭＳ ゴシック"/>
      <family val="3"/>
    </font>
    <font>
      <sz val="8"/>
      <color rgb="FF9C0006"/>
      <name val="ＭＳ ゴシック"/>
      <family val="3"/>
    </font>
    <font>
      <b/>
      <sz val="8"/>
      <color rgb="FFFA7D00"/>
      <name val="ＭＳ ゴシック"/>
      <family val="3"/>
    </font>
    <font>
      <sz val="8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8"/>
      <color theme="1"/>
      <name val="ＭＳ ゴシック"/>
      <family val="3"/>
    </font>
    <font>
      <b/>
      <sz val="8"/>
      <color rgb="FF3F3F3F"/>
      <name val="ＭＳ ゴシック"/>
      <family val="3"/>
    </font>
    <font>
      <i/>
      <sz val="8"/>
      <color rgb="FF7F7F7F"/>
      <name val="ＭＳ ゴシック"/>
      <family val="3"/>
    </font>
    <font>
      <sz val="8"/>
      <color rgb="FF3F3F76"/>
      <name val="ＭＳ ゴシック"/>
      <family val="3"/>
    </font>
    <font>
      <sz val="11"/>
      <color theme="1"/>
      <name val="Calibri"/>
      <family val="3"/>
    </font>
    <font>
      <u val="single"/>
      <sz val="8"/>
      <color theme="11"/>
      <name val="ＭＳ ゴシック"/>
      <family val="3"/>
    </font>
    <font>
      <sz val="8"/>
      <color rgb="FF006100"/>
      <name val="ＭＳ ゴシック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u val="single"/>
      <sz val="12"/>
      <color theme="10"/>
      <name val="ＭＳ ゴシック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hair"/>
      <right style="hair"/>
      <top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>
      <alignment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 wrapText="1"/>
      <protection/>
    </xf>
    <xf numFmtId="0" fontId="6" fillId="0" borderId="0" xfId="65" applyFont="1" applyFill="1" applyAlignment="1">
      <alignment vertical="top"/>
      <protection/>
    </xf>
    <xf numFmtId="0" fontId="7" fillId="0" borderId="0" xfId="65" applyFont="1" applyFill="1" applyAlignment="1">
      <alignment vertical="top"/>
      <protection/>
    </xf>
    <xf numFmtId="0" fontId="8" fillId="0" borderId="0" xfId="65" applyFont="1" applyFill="1" applyAlignment="1">
      <alignment vertical="top"/>
      <protection/>
    </xf>
    <xf numFmtId="0" fontId="9" fillId="0" borderId="0" xfId="63" applyFont="1" applyFill="1" applyAlignment="1">
      <alignment/>
      <protection/>
    </xf>
    <xf numFmtId="0" fontId="5" fillId="0" borderId="0" xfId="63" applyFont="1" applyFill="1" applyAlignment="1">
      <alignment/>
      <protection/>
    </xf>
    <xf numFmtId="0" fontId="10" fillId="0" borderId="0" xfId="63" applyFont="1" applyFill="1" applyAlignment="1">
      <alignment horizontal="center" vertical="center" wrapText="1"/>
      <protection/>
    </xf>
    <xf numFmtId="0" fontId="10" fillId="0" borderId="0" xfId="63" applyFont="1" applyFill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7" fillId="0" borderId="10" xfId="63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/>
      <protection/>
    </xf>
    <xf numFmtId="0" fontId="11" fillId="0" borderId="0" xfId="63" applyFont="1" applyFill="1" applyAlignment="1">
      <alignment/>
      <protection/>
    </xf>
    <xf numFmtId="49" fontId="7" fillId="0" borderId="13" xfId="64" applyNumberFormat="1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textRotation="255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49" fontId="7" fillId="0" borderId="20" xfId="64" applyNumberFormat="1" applyFont="1" applyFill="1" applyBorder="1" applyAlignment="1">
      <alignment horizontal="center" vertical="center" wrapText="1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25" xfId="63" applyFont="1" applyFill="1" applyBorder="1" applyAlignment="1">
      <alignment horizontal="center" vertical="center" textRotation="255"/>
      <protection/>
    </xf>
    <xf numFmtId="0" fontId="7" fillId="0" borderId="26" xfId="63" applyFont="1" applyFill="1" applyBorder="1" applyAlignment="1">
      <alignment horizontal="center" vertical="center" textRotation="255"/>
      <protection/>
    </xf>
    <xf numFmtId="49" fontId="7" fillId="0" borderId="27" xfId="64" applyNumberFormat="1" applyFont="1" applyFill="1" applyBorder="1" applyAlignment="1">
      <alignment horizontal="center" vertical="center" textRotation="255" wrapText="1"/>
      <protection/>
    </xf>
    <xf numFmtId="0" fontId="7" fillId="0" borderId="27" xfId="65" applyFont="1" applyFill="1" applyBorder="1" applyAlignment="1">
      <alignment horizontal="center" vertical="center"/>
      <protection/>
    </xf>
    <xf numFmtId="0" fontId="42" fillId="0" borderId="28" xfId="43" applyFill="1" applyBorder="1" applyAlignment="1">
      <alignment vertical="top" textRotation="255" wrapText="1"/>
    </xf>
    <xf numFmtId="0" fontId="42" fillId="0" borderId="29" xfId="43" applyFill="1" applyBorder="1" applyAlignment="1">
      <alignment vertical="top" textRotation="255" wrapText="1"/>
    </xf>
    <xf numFmtId="0" fontId="42" fillId="0" borderId="29" xfId="43" applyFill="1" applyBorder="1" applyAlignment="1">
      <alignment horizontal="center" vertical="top" textRotation="255" wrapText="1"/>
    </xf>
    <xf numFmtId="0" fontId="42" fillId="0" borderId="29" xfId="43" applyFill="1" applyBorder="1" applyAlignment="1">
      <alignment vertical="top" textRotation="255" wrapText="1" shrinkToFit="1"/>
    </xf>
    <xf numFmtId="0" fontId="42" fillId="0" borderId="25" xfId="43" applyFill="1" applyBorder="1" applyAlignment="1">
      <alignment vertical="top" textRotation="255" wrapText="1"/>
    </xf>
    <xf numFmtId="0" fontId="42" fillId="0" borderId="29" xfId="43" applyFill="1" applyBorder="1" applyAlignment="1">
      <alignment vertical="top" textRotation="255"/>
    </xf>
    <xf numFmtId="0" fontId="42" fillId="0" borderId="28" xfId="43" applyFill="1" applyBorder="1" applyAlignment="1">
      <alignment vertical="top" textRotation="255"/>
    </xf>
    <xf numFmtId="0" fontId="42" fillId="0" borderId="26" xfId="43" applyFill="1" applyBorder="1" applyAlignment="1">
      <alignment vertical="top" textRotation="255" shrinkToFit="1"/>
    </xf>
    <xf numFmtId="0" fontId="7" fillId="0" borderId="27" xfId="64" applyFont="1" applyFill="1" applyBorder="1" applyAlignment="1">
      <alignment vertical="top" textRotation="255"/>
      <protection/>
    </xf>
    <xf numFmtId="49" fontId="7" fillId="0" borderId="30" xfId="64" applyNumberFormat="1" applyFont="1" applyFill="1" applyBorder="1" applyAlignment="1">
      <alignment horizontal="center" vertical="center" shrinkToFit="1"/>
      <protection/>
    </xf>
    <xf numFmtId="49" fontId="7" fillId="0" borderId="31" xfId="64" applyNumberFormat="1" applyFont="1" applyFill="1" applyBorder="1" applyAlignment="1">
      <alignment horizontal="center" vertical="center" shrinkToFit="1"/>
      <protection/>
    </xf>
    <xf numFmtId="49" fontId="7" fillId="0" borderId="13" xfId="64" applyNumberFormat="1" applyFont="1" applyFill="1" applyBorder="1" applyAlignment="1">
      <alignment horizontal="center" vertical="center" wrapText="1" shrinkToFit="1"/>
      <protection/>
    </xf>
    <xf numFmtId="49" fontId="7" fillId="0" borderId="13" xfId="64" applyNumberFormat="1" applyFont="1" applyFill="1" applyBorder="1" applyAlignment="1">
      <alignment horizontal="left" vertical="center" wrapText="1" shrinkToFit="1"/>
      <protection/>
    </xf>
    <xf numFmtId="0" fontId="7" fillId="0" borderId="32" xfId="66" applyFont="1" applyFill="1" applyBorder="1" applyAlignment="1">
      <alignment horizontal="left" vertical="center" wrapText="1"/>
      <protection/>
    </xf>
    <xf numFmtId="0" fontId="7" fillId="0" borderId="30" xfId="66" applyFont="1" applyFill="1" applyBorder="1" applyAlignment="1">
      <alignment horizontal="center" vertical="center"/>
      <protection/>
    </xf>
    <xf numFmtId="0" fontId="7" fillId="0" borderId="33" xfId="66" applyFont="1" applyFill="1" applyBorder="1" applyAlignment="1">
      <alignment horizontal="center" vertical="center"/>
      <protection/>
    </xf>
    <xf numFmtId="0" fontId="7" fillId="0" borderId="34" xfId="66" applyFont="1" applyFill="1" applyBorder="1" applyAlignment="1">
      <alignment horizontal="center" vertical="center"/>
      <protection/>
    </xf>
    <xf numFmtId="0" fontId="7" fillId="0" borderId="31" xfId="66" applyFont="1" applyFill="1" applyBorder="1" applyAlignment="1">
      <alignment horizontal="center" vertical="center"/>
      <protection/>
    </xf>
    <xf numFmtId="0" fontId="58" fillId="0" borderId="32" xfId="66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center" vertical="center"/>
      <protection/>
    </xf>
    <xf numFmtId="49" fontId="7" fillId="0" borderId="35" xfId="64" applyNumberFormat="1" applyFont="1" applyFill="1" applyBorder="1" applyAlignment="1">
      <alignment horizontal="center" vertical="center" shrinkToFit="1"/>
      <protection/>
    </xf>
    <xf numFmtId="49" fontId="7" fillId="0" borderId="36" xfId="64" applyNumberFormat="1" applyFont="1" applyFill="1" applyBorder="1" applyAlignment="1">
      <alignment horizontal="center" vertical="center" shrinkToFit="1"/>
      <protection/>
    </xf>
    <xf numFmtId="49" fontId="7" fillId="0" borderId="37" xfId="64" applyNumberFormat="1" applyFont="1" applyFill="1" applyBorder="1" applyAlignment="1">
      <alignment horizontal="center" vertical="center" wrapText="1" shrinkToFit="1"/>
      <protection/>
    </xf>
    <xf numFmtId="49" fontId="7" fillId="0" borderId="37" xfId="64" applyNumberFormat="1" applyFont="1" applyFill="1" applyBorder="1" applyAlignment="1">
      <alignment horizontal="left" vertical="center" wrapText="1" shrinkToFit="1"/>
      <protection/>
    </xf>
    <xf numFmtId="0" fontId="7" fillId="0" borderId="37" xfId="66" applyFont="1" applyFill="1" applyBorder="1" applyAlignment="1">
      <alignment horizontal="left" vertical="center" wrapText="1"/>
      <protection/>
    </xf>
    <xf numFmtId="0" fontId="7" fillId="0" borderId="35" xfId="66" applyFont="1" applyFill="1" applyBorder="1" applyAlignment="1">
      <alignment horizontal="center" vertical="center"/>
      <protection/>
    </xf>
    <xf numFmtId="0" fontId="7" fillId="0" borderId="38" xfId="66" applyFont="1" applyFill="1" applyBorder="1" applyAlignment="1">
      <alignment horizontal="center" vertical="center"/>
      <protection/>
    </xf>
    <xf numFmtId="0" fontId="7" fillId="0" borderId="39" xfId="66" applyFont="1" applyFill="1" applyBorder="1" applyAlignment="1">
      <alignment horizontal="center" vertical="center"/>
      <protection/>
    </xf>
    <xf numFmtId="0" fontId="7" fillId="0" borderId="36" xfId="66" applyFont="1" applyFill="1" applyBorder="1" applyAlignment="1">
      <alignment horizontal="center" vertical="center"/>
      <protection/>
    </xf>
    <xf numFmtId="0" fontId="58" fillId="0" borderId="37" xfId="66" applyFont="1" applyFill="1" applyBorder="1" applyAlignment="1">
      <alignment horizontal="left" vertical="center"/>
      <protection/>
    </xf>
    <xf numFmtId="49" fontId="7" fillId="0" borderId="40" xfId="64" applyNumberFormat="1" applyFont="1" applyFill="1" applyBorder="1" applyAlignment="1">
      <alignment horizontal="center" vertical="center" wrapText="1" shrinkToFit="1"/>
      <protection/>
    </xf>
    <xf numFmtId="49" fontId="7" fillId="0" borderId="40" xfId="64" applyNumberFormat="1" applyFont="1" applyFill="1" applyBorder="1" applyAlignment="1">
      <alignment horizontal="left" vertical="center" wrapText="1" shrinkToFit="1"/>
      <protection/>
    </xf>
    <xf numFmtId="49" fontId="7" fillId="0" borderId="41" xfId="64" applyNumberFormat="1" applyFont="1" applyFill="1" applyBorder="1" applyAlignment="1">
      <alignment horizontal="center" vertical="center" wrapText="1" shrinkToFit="1"/>
      <protection/>
    </xf>
    <xf numFmtId="49" fontId="7" fillId="0" borderId="41" xfId="64" applyNumberFormat="1" applyFont="1" applyFill="1" applyBorder="1" applyAlignment="1">
      <alignment horizontal="left" vertical="center" wrapText="1" shrinkToFit="1"/>
      <protection/>
    </xf>
    <xf numFmtId="0" fontId="7" fillId="0" borderId="35" xfId="63" applyFont="1" applyFill="1" applyBorder="1" applyAlignment="1">
      <alignment horizontal="center" vertical="center"/>
      <protection/>
    </xf>
    <xf numFmtId="49" fontId="7" fillId="0" borderId="36" xfId="63" applyNumberFormat="1" applyFont="1" applyFill="1" applyBorder="1" applyAlignment="1">
      <alignment horizontal="center" vertical="center"/>
      <protection/>
    </xf>
    <xf numFmtId="49" fontId="7" fillId="0" borderId="41" xfId="63" applyNumberFormat="1" applyFont="1" applyFill="1" applyBorder="1" applyAlignment="1">
      <alignment horizontal="center" vertical="center" wrapText="1"/>
      <protection/>
    </xf>
    <xf numFmtId="49" fontId="7" fillId="0" borderId="41" xfId="63" applyNumberFormat="1" applyFont="1" applyFill="1" applyBorder="1" applyAlignment="1">
      <alignment horizontal="left" vertical="center" wrapText="1"/>
      <protection/>
    </xf>
    <xf numFmtId="0" fontId="5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/>
      <protection/>
    </xf>
    <xf numFmtId="49" fontId="7" fillId="0" borderId="42" xfId="64" applyNumberFormat="1" applyFont="1" applyFill="1" applyBorder="1" applyAlignment="1">
      <alignment horizontal="center" vertical="center" shrinkToFit="1"/>
      <protection/>
    </xf>
    <xf numFmtId="49" fontId="7" fillId="0" borderId="43" xfId="64" applyNumberFormat="1" applyFont="1" applyFill="1" applyBorder="1" applyAlignment="1">
      <alignment horizontal="center" vertical="center" shrinkToFit="1"/>
      <protection/>
    </xf>
    <xf numFmtId="49" fontId="7" fillId="0" borderId="44" xfId="64" applyNumberFormat="1" applyFont="1" applyFill="1" applyBorder="1" applyAlignment="1">
      <alignment horizontal="center" vertical="center" wrapText="1" shrinkToFit="1"/>
      <protection/>
    </xf>
    <xf numFmtId="49" fontId="7" fillId="0" borderId="44" xfId="64" applyNumberFormat="1" applyFont="1" applyFill="1" applyBorder="1" applyAlignment="1">
      <alignment horizontal="left" vertical="center" wrapText="1" shrinkToFit="1"/>
      <protection/>
    </xf>
    <xf numFmtId="0" fontId="7" fillId="0" borderId="45" xfId="66" applyFont="1" applyFill="1" applyBorder="1" applyAlignment="1">
      <alignment horizontal="left" vertical="center" wrapText="1"/>
      <protection/>
    </xf>
    <xf numFmtId="0" fontId="7" fillId="0" borderId="42" xfId="66" applyFont="1" applyFill="1" applyBorder="1" applyAlignment="1">
      <alignment horizontal="center" vertical="center"/>
      <protection/>
    </xf>
    <xf numFmtId="0" fontId="7" fillId="0" borderId="46" xfId="66" applyFont="1" applyFill="1" applyBorder="1" applyAlignment="1">
      <alignment horizontal="center" vertical="center"/>
      <protection/>
    </xf>
    <xf numFmtId="0" fontId="7" fillId="0" borderId="47" xfId="66" applyFont="1" applyFill="1" applyBorder="1" applyAlignment="1">
      <alignment horizontal="center" vertical="center"/>
      <protection/>
    </xf>
    <xf numFmtId="0" fontId="7" fillId="0" borderId="43" xfId="66" applyFont="1" applyFill="1" applyBorder="1" applyAlignment="1">
      <alignment horizontal="center" vertical="center"/>
      <protection/>
    </xf>
    <xf numFmtId="0" fontId="58" fillId="0" borderId="45" xfId="66" applyFont="1" applyFill="1" applyBorder="1" applyAlignment="1">
      <alignment horizontal="left" vertical="center"/>
      <protection/>
    </xf>
    <xf numFmtId="49" fontId="7" fillId="0" borderId="48" xfId="64" applyNumberFormat="1" applyFont="1" applyFill="1" applyBorder="1" applyAlignment="1">
      <alignment horizontal="center" vertical="center" wrapText="1" shrinkToFit="1"/>
      <protection/>
    </xf>
    <xf numFmtId="49" fontId="7" fillId="0" borderId="48" xfId="64" applyNumberFormat="1" applyFont="1" applyFill="1" applyBorder="1" applyAlignment="1">
      <alignment horizontal="left" vertical="center" wrapText="1" shrinkToFit="1"/>
      <protection/>
    </xf>
    <xf numFmtId="0" fontId="7" fillId="0" borderId="42" xfId="63" applyFont="1" applyFill="1" applyBorder="1" applyAlignment="1">
      <alignment horizontal="center" vertical="center"/>
      <protection/>
    </xf>
    <xf numFmtId="49" fontId="7" fillId="0" borderId="43" xfId="63" applyNumberFormat="1" applyFont="1" applyFill="1" applyBorder="1" applyAlignment="1">
      <alignment horizontal="center" vertical="center"/>
      <protection/>
    </xf>
    <xf numFmtId="49" fontId="7" fillId="0" borderId="48" xfId="63" applyNumberFormat="1" applyFont="1" applyFill="1" applyBorder="1" applyAlignment="1">
      <alignment horizontal="center" vertical="center" wrapText="1"/>
      <protection/>
    </xf>
    <xf numFmtId="49" fontId="7" fillId="0" borderId="48" xfId="63" applyNumberFormat="1" applyFont="1" applyFill="1" applyBorder="1" applyAlignment="1">
      <alignment horizontal="left" vertical="center" wrapText="1"/>
      <protection/>
    </xf>
    <xf numFmtId="0" fontId="55" fillId="0" borderId="0" xfId="62">
      <alignment/>
      <protection/>
    </xf>
    <xf numFmtId="0" fontId="59" fillId="0" borderId="0" xfId="62" applyFont="1">
      <alignment/>
      <protection/>
    </xf>
    <xf numFmtId="49" fontId="59" fillId="0" borderId="0" xfId="62" applyNumberFormat="1" applyFont="1" applyAlignment="1">
      <alignment horizontal="right"/>
      <protection/>
    </xf>
    <xf numFmtId="49" fontId="55" fillId="0" borderId="0" xfId="62" applyNumberFormat="1" applyAlignment="1">
      <alignment horizontal="right"/>
      <protection/>
    </xf>
    <xf numFmtId="0" fontId="60" fillId="0" borderId="0" xfId="0" applyFont="1" applyAlignment="1">
      <alignment vertical="center"/>
    </xf>
    <xf numFmtId="0" fontId="61" fillId="0" borderId="4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0" xfId="0" applyBorder="1" applyAlignment="1">
      <alignment vertical="center"/>
    </xf>
    <xf numFmtId="0" fontId="51" fillId="0" borderId="0" xfId="0" applyFont="1" applyAlignment="1">
      <alignment vertical="center"/>
    </xf>
    <xf numFmtId="0" fontId="42" fillId="0" borderId="29" xfId="43" applyNumberFormat="1" applyFill="1" applyBorder="1" applyAlignment="1">
      <alignment vertical="top" textRotation="255"/>
    </xf>
    <xf numFmtId="11" fontId="9" fillId="0" borderId="0" xfId="65" applyNumberFormat="1" applyFont="1" applyFill="1">
      <alignment/>
      <protection/>
    </xf>
    <xf numFmtId="49" fontId="7" fillId="0" borderId="13" xfId="64" applyNumberFormat="1" applyFont="1" applyFill="1" applyBorder="1" applyAlignment="1">
      <alignment horizontal="center" vertical="center"/>
      <protection/>
    </xf>
    <xf numFmtId="49" fontId="7" fillId="0" borderId="51" xfId="64" applyNumberFormat="1" applyFont="1" applyFill="1" applyBorder="1" applyAlignment="1">
      <alignment horizontal="center" vertical="center"/>
      <protection/>
    </xf>
    <xf numFmtId="49" fontId="7" fillId="0" borderId="52" xfId="64" applyNumberFormat="1" applyFont="1" applyFill="1" applyBorder="1" applyAlignment="1">
      <alignment horizontal="center" vertical="center"/>
      <protection/>
    </xf>
    <xf numFmtId="49" fontId="7" fillId="0" borderId="10" xfId="64" applyNumberFormat="1" applyFont="1" applyFill="1" applyBorder="1" applyAlignment="1">
      <alignment horizontal="center" vertical="center" textRotation="255"/>
      <protection/>
    </xf>
    <xf numFmtId="49" fontId="7" fillId="0" borderId="14" xfId="64" applyNumberFormat="1" applyFont="1" applyFill="1" applyBorder="1" applyAlignment="1">
      <alignment horizontal="center" vertical="center" textRotation="255"/>
      <protection/>
    </xf>
    <xf numFmtId="49" fontId="7" fillId="0" borderId="27" xfId="64" applyNumberFormat="1" applyFont="1" applyFill="1" applyBorder="1" applyAlignment="1">
      <alignment horizontal="center" vertical="center" textRotation="255"/>
      <protection/>
    </xf>
    <xf numFmtId="0" fontId="7" fillId="0" borderId="53" xfId="63" applyFont="1" applyFill="1" applyBorder="1" applyAlignment="1">
      <alignment horizontal="center" vertical="center"/>
      <protection/>
    </xf>
    <xf numFmtId="0" fontId="7" fillId="0" borderId="54" xfId="63" applyFont="1" applyFill="1" applyBorder="1" applyAlignment="1">
      <alignment horizontal="center" vertical="center"/>
      <protection/>
    </xf>
    <xf numFmtId="0" fontId="62" fillId="0" borderId="0" xfId="44" applyFont="1" applyAlignment="1">
      <alignment/>
    </xf>
    <xf numFmtId="0" fontId="55" fillId="0" borderId="0" xfId="62">
      <alignment/>
      <protection/>
    </xf>
    <xf numFmtId="0" fontId="63" fillId="0" borderId="0" xfId="62" applyFont="1">
      <alignment/>
      <protection/>
    </xf>
    <xf numFmtId="0" fontId="59" fillId="0" borderId="0" xfId="62" applyFo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 2 2 3" xfId="63"/>
    <cellStyle name="標準 2 3 2" xfId="64"/>
    <cellStyle name="標準 2 4 2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8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8" width="8.421875" style="7" bestFit="1" customWidth="1"/>
    <col min="9" max="9" width="11.28125" style="7" bestFit="1" customWidth="1"/>
    <col min="10" max="13" width="8.421875" style="7" bestFit="1" customWidth="1"/>
    <col min="14" max="15" width="11.28125" style="7" bestFit="1" customWidth="1"/>
    <col min="16" max="16" width="8.421875" style="7" bestFit="1" customWidth="1"/>
    <col min="17" max="18" width="11.28125" style="7" bestFit="1" customWidth="1"/>
    <col min="19" max="21" width="8.421875" style="7" bestFit="1" customWidth="1"/>
    <col min="22" max="29" width="5.421875" style="7" customWidth="1"/>
    <col min="30" max="30" width="26.421875" style="7" customWidth="1"/>
    <col min="31" max="16384" width="9.140625" style="7" customWidth="1"/>
  </cols>
  <sheetData>
    <row r="1" spans="1:30" ht="23.25" customHeight="1">
      <c r="A1" s="1" t="s">
        <v>0</v>
      </c>
      <c r="B1" s="1"/>
      <c r="C1" s="1"/>
      <c r="D1" s="1"/>
      <c r="E1" s="1" t="s">
        <v>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6"/>
    </row>
    <row r="2" spans="1:30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4</v>
      </c>
      <c r="W3" s="12"/>
      <c r="X3" s="12"/>
      <c r="Y3" s="12"/>
      <c r="Z3" s="12"/>
      <c r="AA3" s="12"/>
      <c r="AB3" s="12"/>
      <c r="AC3" s="12"/>
      <c r="AD3" s="14"/>
    </row>
    <row r="4" spans="1:30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 t="s">
        <v>7</v>
      </c>
      <c r="W4" s="18"/>
      <c r="X4" s="18"/>
      <c r="Y4" s="18"/>
      <c r="Z4" s="18"/>
      <c r="AA4" s="18"/>
      <c r="AB4" s="18"/>
      <c r="AC4" s="20"/>
      <c r="AD4" s="21"/>
    </row>
    <row r="5" spans="1:30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2</v>
      </c>
      <c r="I5" s="26">
        <v>5</v>
      </c>
      <c r="J5" s="26">
        <v>6</v>
      </c>
      <c r="K5" s="26">
        <v>8</v>
      </c>
      <c r="L5" s="26">
        <v>9</v>
      </c>
      <c r="M5" s="26">
        <v>11</v>
      </c>
      <c r="N5" s="26">
        <v>13</v>
      </c>
      <c r="O5" s="26">
        <v>14</v>
      </c>
      <c r="P5" s="26">
        <v>43</v>
      </c>
      <c r="Q5" s="26">
        <v>49</v>
      </c>
      <c r="R5" s="26">
        <v>50</v>
      </c>
      <c r="S5" s="26">
        <v>64</v>
      </c>
      <c r="T5" s="26">
        <v>65</v>
      </c>
      <c r="U5" s="26">
        <v>98</v>
      </c>
      <c r="V5" s="25">
        <v>300</v>
      </c>
      <c r="W5" s="26"/>
      <c r="X5" s="27"/>
      <c r="Y5" s="27"/>
      <c r="Z5" s="27"/>
      <c r="AA5" s="27"/>
      <c r="AB5" s="27"/>
      <c r="AC5" s="28"/>
      <c r="AD5" s="21"/>
    </row>
    <row r="6" spans="1:30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$B$12 "," 配偶関係")</f>
        <v> 配偶関係</v>
      </c>
      <c r="I6" s="34" t="str">
        <f>HYPERLINK("#分類事項一覧! $B$42 "," 世帯主との続き柄・一般・単身世帯・配偶関係")</f>
        <v> 世帯主との続き柄・一般・単身世帯・配偶関係</v>
      </c>
      <c r="J6" s="34" t="str">
        <f>HYPERLINK("#分類事項一覧! $B$57 "," 年齢")</f>
        <v> 年齢</v>
      </c>
      <c r="K6" s="34" t="str">
        <f>HYPERLINK("#分類事項一覧! $B$319 "," 教育")</f>
        <v> 教育</v>
      </c>
      <c r="L6" s="34" t="str">
        <f>HYPERLINK("#分類事項一覧! $B$346 "," 卒業時期")</f>
        <v> 卒業時期</v>
      </c>
      <c r="M6" s="34" t="str">
        <f>HYPERLINK("#分類事項一覧! $B$395 "," 就業状態・仕事の主従")</f>
        <v> 就業状態・仕事の主従</v>
      </c>
      <c r="N6" s="34" t="str">
        <f>HYPERLINK("#分類事項一覧! $B$497 "," 就業状態・仕事の主従・求職活動の有無")</f>
        <v> 就業状態・仕事の主従・求職活動の有無</v>
      </c>
      <c r="O6" s="34" t="str">
        <f>HYPERLINK("#分類事項一覧! $B$507 "," 就業状態・仕事の主従・従業上の地位・雇用形態")</f>
        <v> 就業状態・仕事の主従・従業上の地位・雇用形態</v>
      </c>
      <c r="P6" s="34" t="str">
        <f>HYPERLINK("#分類事項一覧! $B$1832 "," 就業希望意識")</f>
        <v> 就業希望意識</v>
      </c>
      <c r="Q6" s="34" t="str">
        <f>HYPERLINK("#分類事項一覧! $B$1912 "," 就業希望の有無・求職活動の有無")</f>
        <v> 就業希望の有無・求職活動の有無</v>
      </c>
      <c r="R6" s="34" t="str">
        <f>HYPERLINK("#分類事項一覧! $B$1923 "," 就業希望の有無・希望する仕事の形態・就業希望時期")</f>
        <v> 就業希望の有無・希望する仕事の形態・就業希望時期</v>
      </c>
      <c r="S6" s="34" t="str">
        <f>HYPERLINK("#分類事項一覧! $B$2210 "," 就業異動")</f>
        <v> 就業異動</v>
      </c>
      <c r="T6" s="34" t="str">
        <f>HYPERLINK("#分類事項一覧! $B$2221 "," 過去１年以内の就業異動")</f>
        <v> 過去１年以内の就業異動</v>
      </c>
      <c r="U6" s="34" t="str">
        <f>HYPERLINK("#分類事項一覧! $B$3142 "," 主な収入の種類")</f>
        <v> 主な収入の種類</v>
      </c>
      <c r="V6" s="37" t="str">
        <f>HYPERLINK("#分類事項一覧! $B$5054 "," 地域区分")</f>
        <v> 地域区分</v>
      </c>
      <c r="W6" s="38" t="s">
        <v>36</v>
      </c>
      <c r="X6" s="39" t="s">
        <v>37</v>
      </c>
      <c r="Y6" s="38" t="s">
        <v>4702</v>
      </c>
      <c r="Z6" s="99" t="s">
        <v>4703</v>
      </c>
      <c r="AA6" s="38" t="s">
        <v>38</v>
      </c>
      <c r="AB6" s="38" t="s">
        <v>39</v>
      </c>
      <c r="AC6" s="40" t="s">
        <v>40</v>
      </c>
      <c r="AD6" s="41" t="s">
        <v>13</v>
      </c>
    </row>
    <row r="7" spans="1:30" s="52" customFormat="1" ht="12">
      <c r="A7" s="42" t="s">
        <v>15</v>
      </c>
      <c r="B7" s="43" t="s">
        <v>15</v>
      </c>
      <c r="C7" s="44" t="s">
        <v>15</v>
      </c>
      <c r="D7" s="45" t="s">
        <v>93</v>
      </c>
      <c r="E7" s="46" t="s">
        <v>16</v>
      </c>
      <c r="F7" s="46" t="s">
        <v>18</v>
      </c>
      <c r="G7" s="47">
        <v>3</v>
      </c>
      <c r="H7" s="48">
        <v>4</v>
      </c>
      <c r="I7" s="48"/>
      <c r="J7" s="48">
        <v>16</v>
      </c>
      <c r="K7" s="48"/>
      <c r="L7" s="48"/>
      <c r="M7" s="48">
        <v>11</v>
      </c>
      <c r="N7" s="48"/>
      <c r="O7" s="48"/>
      <c r="P7" s="48"/>
      <c r="Q7" s="48"/>
      <c r="R7" s="48"/>
      <c r="S7" s="48"/>
      <c r="T7" s="48"/>
      <c r="U7" s="48"/>
      <c r="V7" s="47">
        <v>117</v>
      </c>
      <c r="W7" s="48" t="s">
        <v>41</v>
      </c>
      <c r="X7" s="50" t="s">
        <v>41</v>
      </c>
      <c r="Y7" s="50" t="s">
        <v>41</v>
      </c>
      <c r="Z7" s="50" t="s">
        <v>41</v>
      </c>
      <c r="AA7" s="50"/>
      <c r="AB7" s="50"/>
      <c r="AC7" s="50"/>
      <c r="AD7" s="51"/>
    </row>
    <row r="8" spans="1:30" s="52" customFormat="1" ht="12">
      <c r="A8" s="53" t="s">
        <v>15</v>
      </c>
      <c r="B8" s="54" t="s">
        <v>20</v>
      </c>
      <c r="C8" s="55" t="s">
        <v>15</v>
      </c>
      <c r="D8" s="56" t="s">
        <v>94</v>
      </c>
      <c r="E8" s="57" t="s">
        <v>21</v>
      </c>
      <c r="F8" s="57" t="s">
        <v>18</v>
      </c>
      <c r="G8" s="58">
        <v>3</v>
      </c>
      <c r="H8" s="59">
        <v>4</v>
      </c>
      <c r="I8" s="59"/>
      <c r="J8" s="59">
        <v>16</v>
      </c>
      <c r="K8" s="59"/>
      <c r="L8" s="59"/>
      <c r="M8" s="59"/>
      <c r="N8" s="59"/>
      <c r="O8" s="59"/>
      <c r="P8" s="59">
        <v>5</v>
      </c>
      <c r="Q8" s="59"/>
      <c r="R8" s="59"/>
      <c r="S8" s="59"/>
      <c r="T8" s="59"/>
      <c r="U8" s="59"/>
      <c r="V8" s="58">
        <v>117</v>
      </c>
      <c r="W8" s="59" t="s">
        <v>41</v>
      </c>
      <c r="X8" s="61" t="s">
        <v>41</v>
      </c>
      <c r="Y8" s="61" t="s">
        <v>41</v>
      </c>
      <c r="Z8" s="61" t="s">
        <v>41</v>
      </c>
      <c r="AA8" s="61"/>
      <c r="AB8" s="61"/>
      <c r="AC8" s="61"/>
      <c r="AD8" s="62"/>
    </row>
    <row r="9" spans="1:30" s="52" customFormat="1" ht="12">
      <c r="A9" s="53" t="s">
        <v>15</v>
      </c>
      <c r="B9" s="54" t="s">
        <v>23</v>
      </c>
      <c r="C9" s="63" t="s">
        <v>15</v>
      </c>
      <c r="D9" s="64" t="s">
        <v>95</v>
      </c>
      <c r="E9" s="57" t="s">
        <v>26</v>
      </c>
      <c r="F9" s="57" t="s">
        <v>18</v>
      </c>
      <c r="G9" s="58">
        <v>3</v>
      </c>
      <c r="H9" s="59">
        <v>4</v>
      </c>
      <c r="I9" s="59"/>
      <c r="J9" s="59">
        <v>16</v>
      </c>
      <c r="K9" s="59"/>
      <c r="L9" s="59"/>
      <c r="M9" s="59"/>
      <c r="N9" s="59"/>
      <c r="O9" s="59"/>
      <c r="P9" s="59"/>
      <c r="Q9" s="59">
        <v>5</v>
      </c>
      <c r="R9" s="59"/>
      <c r="S9" s="59"/>
      <c r="T9" s="59"/>
      <c r="U9" s="59"/>
      <c r="V9" s="58">
        <v>117</v>
      </c>
      <c r="W9" s="59" t="s">
        <v>41</v>
      </c>
      <c r="X9" s="61" t="s">
        <v>41</v>
      </c>
      <c r="Y9" s="61" t="s">
        <v>41</v>
      </c>
      <c r="Z9" s="61" t="s">
        <v>41</v>
      </c>
      <c r="AA9" s="61"/>
      <c r="AB9" s="61"/>
      <c r="AC9" s="61"/>
      <c r="AD9" s="62"/>
    </row>
    <row r="10" spans="1:30" s="52" customFormat="1" ht="12">
      <c r="A10" s="53" t="s">
        <v>15</v>
      </c>
      <c r="B10" s="54" t="s">
        <v>25</v>
      </c>
      <c r="C10" s="63" t="s">
        <v>15</v>
      </c>
      <c r="D10" s="64" t="s">
        <v>97</v>
      </c>
      <c r="E10" s="57" t="s">
        <v>16</v>
      </c>
      <c r="F10" s="57" t="s">
        <v>96</v>
      </c>
      <c r="G10" s="58">
        <v>3</v>
      </c>
      <c r="H10" s="59">
        <v>4</v>
      </c>
      <c r="I10" s="59"/>
      <c r="J10" s="59"/>
      <c r="K10" s="59"/>
      <c r="L10" s="59"/>
      <c r="M10" s="59">
        <v>11</v>
      </c>
      <c r="N10" s="59"/>
      <c r="O10" s="59"/>
      <c r="P10" s="59"/>
      <c r="Q10" s="59"/>
      <c r="R10" s="59"/>
      <c r="S10" s="59"/>
      <c r="T10" s="59"/>
      <c r="U10" s="59"/>
      <c r="V10" s="58">
        <v>117</v>
      </c>
      <c r="W10" s="59" t="s">
        <v>41</v>
      </c>
      <c r="X10" s="61" t="s">
        <v>41</v>
      </c>
      <c r="Y10" s="61" t="s">
        <v>41</v>
      </c>
      <c r="Z10" s="61" t="s">
        <v>41</v>
      </c>
      <c r="AA10" s="61"/>
      <c r="AB10" s="61"/>
      <c r="AC10" s="61"/>
      <c r="AD10" s="62"/>
    </row>
    <row r="11" spans="1:30" s="52" customFormat="1" ht="12">
      <c r="A11" s="53" t="s">
        <v>15</v>
      </c>
      <c r="B11" s="54" t="s">
        <v>98</v>
      </c>
      <c r="C11" s="63" t="s">
        <v>15</v>
      </c>
      <c r="D11" s="64" t="s">
        <v>99</v>
      </c>
      <c r="E11" s="57" t="s">
        <v>21</v>
      </c>
      <c r="F11" s="57" t="s">
        <v>96</v>
      </c>
      <c r="G11" s="58">
        <v>3</v>
      </c>
      <c r="H11" s="59">
        <v>4</v>
      </c>
      <c r="I11" s="59"/>
      <c r="J11" s="59"/>
      <c r="K11" s="59"/>
      <c r="L11" s="59"/>
      <c r="M11" s="59"/>
      <c r="N11" s="59"/>
      <c r="O11" s="59"/>
      <c r="P11" s="59">
        <v>5</v>
      </c>
      <c r="Q11" s="59"/>
      <c r="R11" s="59"/>
      <c r="S11" s="59"/>
      <c r="T11" s="59"/>
      <c r="U11" s="59"/>
      <c r="V11" s="58">
        <v>117</v>
      </c>
      <c r="W11" s="59" t="s">
        <v>41</v>
      </c>
      <c r="X11" s="61" t="s">
        <v>41</v>
      </c>
      <c r="Y11" s="61" t="s">
        <v>41</v>
      </c>
      <c r="Z11" s="61" t="s">
        <v>41</v>
      </c>
      <c r="AA11" s="61"/>
      <c r="AB11" s="61"/>
      <c r="AC11" s="61"/>
      <c r="AD11" s="62"/>
    </row>
    <row r="12" spans="1:30" s="52" customFormat="1" ht="12">
      <c r="A12" s="53" t="s">
        <v>15</v>
      </c>
      <c r="B12" s="54" t="s">
        <v>100</v>
      </c>
      <c r="C12" s="63" t="s">
        <v>15</v>
      </c>
      <c r="D12" s="64" t="s">
        <v>101</v>
      </c>
      <c r="E12" s="57" t="s">
        <v>26</v>
      </c>
      <c r="F12" s="57" t="s">
        <v>96</v>
      </c>
      <c r="G12" s="58">
        <v>3</v>
      </c>
      <c r="H12" s="59">
        <v>4</v>
      </c>
      <c r="I12" s="59"/>
      <c r="J12" s="59"/>
      <c r="K12" s="59"/>
      <c r="L12" s="59"/>
      <c r="M12" s="59"/>
      <c r="N12" s="59"/>
      <c r="O12" s="59"/>
      <c r="P12" s="59"/>
      <c r="Q12" s="59">
        <v>5</v>
      </c>
      <c r="R12" s="59"/>
      <c r="S12" s="59"/>
      <c r="T12" s="59"/>
      <c r="U12" s="59"/>
      <c r="V12" s="58">
        <v>117</v>
      </c>
      <c r="W12" s="59" t="s">
        <v>41</v>
      </c>
      <c r="X12" s="61" t="s">
        <v>41</v>
      </c>
      <c r="Y12" s="61" t="s">
        <v>41</v>
      </c>
      <c r="Z12" s="61" t="s">
        <v>41</v>
      </c>
      <c r="AA12" s="61"/>
      <c r="AB12" s="61"/>
      <c r="AC12" s="61"/>
      <c r="AD12" s="62"/>
    </row>
    <row r="13" spans="1:30" s="52" customFormat="1" ht="12">
      <c r="A13" s="53" t="s">
        <v>20</v>
      </c>
      <c r="B13" s="54" t="s">
        <v>29</v>
      </c>
      <c r="C13" s="63" t="s">
        <v>20</v>
      </c>
      <c r="D13" s="64" t="s">
        <v>102</v>
      </c>
      <c r="E13" s="57" t="s">
        <v>16</v>
      </c>
      <c r="F13" s="57" t="s">
        <v>18</v>
      </c>
      <c r="G13" s="58">
        <v>3</v>
      </c>
      <c r="H13" s="59"/>
      <c r="I13" s="59">
        <v>9</v>
      </c>
      <c r="J13" s="59">
        <v>16</v>
      </c>
      <c r="K13" s="59"/>
      <c r="L13" s="59"/>
      <c r="M13" s="59"/>
      <c r="N13" s="59">
        <v>4</v>
      </c>
      <c r="O13" s="59"/>
      <c r="P13" s="59"/>
      <c r="Q13" s="59"/>
      <c r="R13" s="59"/>
      <c r="S13" s="59"/>
      <c r="T13" s="59"/>
      <c r="U13" s="59"/>
      <c r="V13" s="58">
        <v>117</v>
      </c>
      <c r="W13" s="59" t="s">
        <v>41</v>
      </c>
      <c r="X13" s="61" t="s">
        <v>41</v>
      </c>
      <c r="Y13" s="61" t="s">
        <v>41</v>
      </c>
      <c r="Z13" s="61" t="s">
        <v>41</v>
      </c>
      <c r="AA13" s="61"/>
      <c r="AB13" s="61"/>
      <c r="AC13" s="61"/>
      <c r="AD13" s="62"/>
    </row>
    <row r="14" spans="1:30" s="52" customFormat="1" ht="12">
      <c r="A14" s="53" t="s">
        <v>23</v>
      </c>
      <c r="B14" s="54" t="s">
        <v>29</v>
      </c>
      <c r="C14" s="63" t="s">
        <v>23</v>
      </c>
      <c r="D14" s="64" t="s">
        <v>103</v>
      </c>
      <c r="E14" s="57" t="s">
        <v>16</v>
      </c>
      <c r="F14" s="57" t="s">
        <v>18</v>
      </c>
      <c r="G14" s="58">
        <v>3</v>
      </c>
      <c r="H14" s="59"/>
      <c r="I14" s="59">
        <v>9</v>
      </c>
      <c r="J14" s="59"/>
      <c r="K14" s="59"/>
      <c r="L14" s="59"/>
      <c r="M14" s="59"/>
      <c r="N14" s="59">
        <v>4</v>
      </c>
      <c r="O14" s="59"/>
      <c r="P14" s="59"/>
      <c r="Q14" s="59"/>
      <c r="R14" s="59"/>
      <c r="S14" s="59"/>
      <c r="T14" s="59"/>
      <c r="U14" s="59">
        <v>12</v>
      </c>
      <c r="V14" s="58">
        <v>117</v>
      </c>
      <c r="W14" s="59" t="s">
        <v>41</v>
      </c>
      <c r="X14" s="61" t="s">
        <v>41</v>
      </c>
      <c r="Y14" s="61" t="s">
        <v>41</v>
      </c>
      <c r="Z14" s="61" t="s">
        <v>41</v>
      </c>
      <c r="AA14" s="61"/>
      <c r="AB14" s="61"/>
      <c r="AC14" s="61"/>
      <c r="AD14" s="62"/>
    </row>
    <row r="15" spans="1:30" s="52" customFormat="1" ht="12">
      <c r="A15" s="53" t="s">
        <v>25</v>
      </c>
      <c r="B15" s="54" t="s">
        <v>29</v>
      </c>
      <c r="C15" s="63" t="s">
        <v>25</v>
      </c>
      <c r="D15" s="64" t="s">
        <v>104</v>
      </c>
      <c r="E15" s="57" t="s">
        <v>16</v>
      </c>
      <c r="F15" s="57" t="s">
        <v>18</v>
      </c>
      <c r="G15" s="58">
        <v>3</v>
      </c>
      <c r="H15" s="59"/>
      <c r="I15" s="59"/>
      <c r="J15" s="59">
        <v>16</v>
      </c>
      <c r="K15" s="59">
        <v>21</v>
      </c>
      <c r="L15" s="59"/>
      <c r="M15" s="59"/>
      <c r="N15" s="59">
        <v>4</v>
      </c>
      <c r="O15" s="59"/>
      <c r="P15" s="59"/>
      <c r="Q15" s="59"/>
      <c r="R15" s="59"/>
      <c r="S15" s="59"/>
      <c r="T15" s="59"/>
      <c r="U15" s="59"/>
      <c r="V15" s="58">
        <v>117</v>
      </c>
      <c r="W15" s="59" t="s">
        <v>41</v>
      </c>
      <c r="X15" s="61" t="s">
        <v>41</v>
      </c>
      <c r="Y15" s="61" t="s">
        <v>41</v>
      </c>
      <c r="Z15" s="61" t="s">
        <v>41</v>
      </c>
      <c r="AA15" s="61"/>
      <c r="AB15" s="61"/>
      <c r="AC15" s="61"/>
      <c r="AD15" s="62"/>
    </row>
    <row r="16" spans="1:30" s="52" customFormat="1" ht="12">
      <c r="A16" s="53" t="s">
        <v>98</v>
      </c>
      <c r="B16" s="54" t="s">
        <v>15</v>
      </c>
      <c r="C16" s="65" t="s">
        <v>98</v>
      </c>
      <c r="D16" s="66" t="s">
        <v>105</v>
      </c>
      <c r="E16" s="57" t="s">
        <v>16</v>
      </c>
      <c r="F16" s="57" t="s">
        <v>18</v>
      </c>
      <c r="G16" s="58">
        <v>3</v>
      </c>
      <c r="H16" s="59"/>
      <c r="I16" s="59"/>
      <c r="J16" s="59">
        <v>16</v>
      </c>
      <c r="K16" s="59"/>
      <c r="L16" s="59"/>
      <c r="M16" s="59"/>
      <c r="N16" s="59"/>
      <c r="O16" s="59"/>
      <c r="P16" s="59"/>
      <c r="Q16" s="59"/>
      <c r="R16" s="59"/>
      <c r="S16" s="59">
        <v>5</v>
      </c>
      <c r="T16" s="59"/>
      <c r="U16" s="59"/>
      <c r="V16" s="58">
        <v>117</v>
      </c>
      <c r="W16" s="59" t="s">
        <v>41</v>
      </c>
      <c r="X16" s="61" t="s">
        <v>41</v>
      </c>
      <c r="Y16" s="61" t="s">
        <v>41</v>
      </c>
      <c r="Z16" s="61" t="s">
        <v>41</v>
      </c>
      <c r="AA16" s="61"/>
      <c r="AB16" s="61"/>
      <c r="AC16" s="61"/>
      <c r="AD16" s="62"/>
    </row>
    <row r="17" spans="1:30" s="52" customFormat="1" ht="12">
      <c r="A17" s="53" t="s">
        <v>98</v>
      </c>
      <c r="B17" s="54" t="s">
        <v>20</v>
      </c>
      <c r="C17" s="65" t="s">
        <v>98</v>
      </c>
      <c r="D17" s="66" t="s">
        <v>106</v>
      </c>
      <c r="E17" s="57" t="s">
        <v>16</v>
      </c>
      <c r="F17" s="57" t="s">
        <v>18</v>
      </c>
      <c r="G17" s="58">
        <v>3</v>
      </c>
      <c r="H17" s="59"/>
      <c r="I17" s="59">
        <v>9</v>
      </c>
      <c r="J17" s="59"/>
      <c r="K17" s="59"/>
      <c r="L17" s="59"/>
      <c r="M17" s="59"/>
      <c r="N17" s="59"/>
      <c r="O17" s="59"/>
      <c r="P17" s="59"/>
      <c r="Q17" s="59"/>
      <c r="R17" s="59"/>
      <c r="S17" s="59">
        <v>5</v>
      </c>
      <c r="T17" s="59"/>
      <c r="U17" s="59"/>
      <c r="V17" s="58">
        <v>117</v>
      </c>
      <c r="W17" s="59" t="s">
        <v>41</v>
      </c>
      <c r="X17" s="61" t="s">
        <v>41</v>
      </c>
      <c r="Y17" s="61" t="s">
        <v>41</v>
      </c>
      <c r="Z17" s="61" t="s">
        <v>41</v>
      </c>
      <c r="AA17" s="61"/>
      <c r="AB17" s="61"/>
      <c r="AC17" s="61"/>
      <c r="AD17" s="62"/>
    </row>
    <row r="18" spans="1:30" s="52" customFormat="1" ht="12">
      <c r="A18" s="53" t="s">
        <v>98</v>
      </c>
      <c r="B18" s="54" t="s">
        <v>23</v>
      </c>
      <c r="C18" s="65" t="s">
        <v>98</v>
      </c>
      <c r="D18" s="66" t="s">
        <v>107</v>
      </c>
      <c r="E18" s="57" t="s">
        <v>16</v>
      </c>
      <c r="F18" s="57" t="s">
        <v>18</v>
      </c>
      <c r="G18" s="58">
        <v>3</v>
      </c>
      <c r="H18" s="59"/>
      <c r="I18" s="59"/>
      <c r="J18" s="59">
        <v>16</v>
      </c>
      <c r="K18" s="59"/>
      <c r="L18" s="59"/>
      <c r="M18" s="59"/>
      <c r="N18" s="59"/>
      <c r="O18" s="59"/>
      <c r="P18" s="59"/>
      <c r="Q18" s="59"/>
      <c r="R18" s="59"/>
      <c r="S18" s="59"/>
      <c r="T18" s="59">
        <v>6</v>
      </c>
      <c r="U18" s="59"/>
      <c r="V18" s="58">
        <v>117</v>
      </c>
      <c r="W18" s="59" t="s">
        <v>41</v>
      </c>
      <c r="X18" s="61" t="s">
        <v>41</v>
      </c>
      <c r="Y18" s="61" t="s">
        <v>41</v>
      </c>
      <c r="Z18" s="61" t="s">
        <v>41</v>
      </c>
      <c r="AA18" s="61"/>
      <c r="AB18" s="61"/>
      <c r="AC18" s="61"/>
      <c r="AD18" s="62"/>
    </row>
    <row r="19" spans="1:30" s="15" customFormat="1" ht="12">
      <c r="A19" s="67">
        <v>5</v>
      </c>
      <c r="B19" s="68" t="s">
        <v>25</v>
      </c>
      <c r="C19" s="69" t="s">
        <v>98</v>
      </c>
      <c r="D19" s="70" t="s">
        <v>108</v>
      </c>
      <c r="E19" s="57" t="s">
        <v>16</v>
      </c>
      <c r="F19" s="57" t="s">
        <v>18</v>
      </c>
      <c r="G19" s="58">
        <v>3</v>
      </c>
      <c r="H19" s="59"/>
      <c r="I19" s="59">
        <v>9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6</v>
      </c>
      <c r="U19" s="59"/>
      <c r="V19" s="58">
        <v>117</v>
      </c>
      <c r="W19" s="59" t="s">
        <v>41</v>
      </c>
      <c r="X19" s="61" t="s">
        <v>41</v>
      </c>
      <c r="Y19" s="61" t="s">
        <v>41</v>
      </c>
      <c r="Z19" s="61" t="s">
        <v>41</v>
      </c>
      <c r="AA19" s="61"/>
      <c r="AB19" s="61"/>
      <c r="AC19" s="61"/>
      <c r="AD19" s="62"/>
    </row>
    <row r="20" spans="1:30" s="15" customFormat="1" ht="12">
      <c r="A20" s="67">
        <v>6</v>
      </c>
      <c r="B20" s="68" t="s">
        <v>15</v>
      </c>
      <c r="C20" s="69" t="s">
        <v>100</v>
      </c>
      <c r="D20" s="70" t="s">
        <v>110</v>
      </c>
      <c r="E20" s="57" t="s">
        <v>109</v>
      </c>
      <c r="F20" s="57" t="s">
        <v>18</v>
      </c>
      <c r="G20" s="58">
        <v>3</v>
      </c>
      <c r="H20" s="59"/>
      <c r="I20" s="59"/>
      <c r="J20" s="59"/>
      <c r="K20" s="59">
        <v>10</v>
      </c>
      <c r="L20" s="59">
        <v>8</v>
      </c>
      <c r="M20" s="59">
        <v>5</v>
      </c>
      <c r="N20" s="59"/>
      <c r="O20" s="59"/>
      <c r="P20" s="59"/>
      <c r="Q20" s="59"/>
      <c r="R20" s="59"/>
      <c r="S20" s="59"/>
      <c r="T20" s="59"/>
      <c r="U20" s="59"/>
      <c r="V20" s="58">
        <v>117</v>
      </c>
      <c r="W20" s="59" t="s">
        <v>41</v>
      </c>
      <c r="X20" s="61" t="s">
        <v>41</v>
      </c>
      <c r="Y20" s="61" t="s">
        <v>41</v>
      </c>
      <c r="Z20" s="61" t="s">
        <v>41</v>
      </c>
      <c r="AA20" s="61"/>
      <c r="AB20" s="61"/>
      <c r="AC20" s="61"/>
      <c r="AD20" s="62"/>
    </row>
    <row r="21" spans="1:30" s="15" customFormat="1" ht="12">
      <c r="A21" s="67">
        <v>6</v>
      </c>
      <c r="B21" s="68" t="s">
        <v>20</v>
      </c>
      <c r="C21" s="69" t="s">
        <v>100</v>
      </c>
      <c r="D21" s="70" t="s">
        <v>112</v>
      </c>
      <c r="E21" s="57" t="s">
        <v>111</v>
      </c>
      <c r="F21" s="57" t="s">
        <v>18</v>
      </c>
      <c r="G21" s="58">
        <v>3</v>
      </c>
      <c r="H21" s="59"/>
      <c r="I21" s="59"/>
      <c r="J21" s="59"/>
      <c r="K21" s="59">
        <v>10</v>
      </c>
      <c r="L21" s="59">
        <v>8</v>
      </c>
      <c r="M21" s="59"/>
      <c r="N21" s="59"/>
      <c r="O21" s="59"/>
      <c r="P21" s="59">
        <v>5</v>
      </c>
      <c r="Q21" s="59"/>
      <c r="R21" s="59"/>
      <c r="S21" s="59"/>
      <c r="T21" s="59"/>
      <c r="U21" s="59"/>
      <c r="V21" s="58">
        <v>117</v>
      </c>
      <c r="W21" s="59" t="s">
        <v>41</v>
      </c>
      <c r="X21" s="61" t="s">
        <v>41</v>
      </c>
      <c r="Y21" s="61" t="s">
        <v>41</v>
      </c>
      <c r="Z21" s="61" t="s">
        <v>41</v>
      </c>
      <c r="AA21" s="61"/>
      <c r="AB21" s="61"/>
      <c r="AC21" s="61"/>
      <c r="AD21" s="62"/>
    </row>
    <row r="22" spans="1:30" s="15" customFormat="1" ht="12">
      <c r="A22" s="67">
        <v>6</v>
      </c>
      <c r="B22" s="68" t="s">
        <v>23</v>
      </c>
      <c r="C22" s="69" t="s">
        <v>100</v>
      </c>
      <c r="D22" s="70" t="s">
        <v>114</v>
      </c>
      <c r="E22" s="57" t="s">
        <v>113</v>
      </c>
      <c r="F22" s="57" t="s">
        <v>18</v>
      </c>
      <c r="G22" s="58">
        <v>3</v>
      </c>
      <c r="H22" s="59"/>
      <c r="I22" s="59"/>
      <c r="J22" s="59"/>
      <c r="K22" s="59">
        <v>10</v>
      </c>
      <c r="L22" s="59">
        <v>8</v>
      </c>
      <c r="M22" s="59"/>
      <c r="N22" s="59"/>
      <c r="O22" s="59"/>
      <c r="P22" s="59"/>
      <c r="Q22" s="59">
        <v>5</v>
      </c>
      <c r="R22" s="59"/>
      <c r="S22" s="59"/>
      <c r="T22" s="59"/>
      <c r="U22" s="59"/>
      <c r="V22" s="58">
        <v>117</v>
      </c>
      <c r="W22" s="59" t="s">
        <v>41</v>
      </c>
      <c r="X22" s="61" t="s">
        <v>41</v>
      </c>
      <c r="Y22" s="61" t="s">
        <v>41</v>
      </c>
      <c r="Z22" s="61" t="s">
        <v>41</v>
      </c>
      <c r="AA22" s="61"/>
      <c r="AB22" s="61"/>
      <c r="AC22" s="61"/>
      <c r="AD22" s="62"/>
    </row>
    <row r="23" spans="1:30" s="15" customFormat="1" ht="12">
      <c r="A23" s="67">
        <v>7</v>
      </c>
      <c r="B23" s="68" t="s">
        <v>15</v>
      </c>
      <c r="C23" s="69" t="s">
        <v>115</v>
      </c>
      <c r="D23" s="70" t="s">
        <v>116</v>
      </c>
      <c r="E23" s="57" t="s">
        <v>16</v>
      </c>
      <c r="F23" s="57" t="s">
        <v>18</v>
      </c>
      <c r="G23" s="58">
        <v>3</v>
      </c>
      <c r="H23" s="59">
        <v>2</v>
      </c>
      <c r="I23" s="59"/>
      <c r="J23" s="59">
        <v>5</v>
      </c>
      <c r="K23" s="59" t="s">
        <v>117</v>
      </c>
      <c r="L23" s="59"/>
      <c r="M23" s="59"/>
      <c r="N23" s="59"/>
      <c r="O23" s="59">
        <v>6</v>
      </c>
      <c r="P23" s="59"/>
      <c r="Q23" s="59"/>
      <c r="R23" s="59"/>
      <c r="S23" s="59"/>
      <c r="T23" s="59"/>
      <c r="U23" s="59"/>
      <c r="V23" s="58">
        <v>117</v>
      </c>
      <c r="W23" s="59" t="s">
        <v>41</v>
      </c>
      <c r="X23" s="61" t="s">
        <v>41</v>
      </c>
      <c r="Y23" s="61" t="s">
        <v>41</v>
      </c>
      <c r="Z23" s="61" t="s">
        <v>41</v>
      </c>
      <c r="AA23" s="61"/>
      <c r="AB23" s="61"/>
      <c r="AC23" s="61"/>
      <c r="AD23" s="62"/>
    </row>
    <row r="24" spans="1:30" s="15" customFormat="1" ht="12.75" thickBot="1">
      <c r="A24" s="86">
        <v>7</v>
      </c>
      <c r="B24" s="87" t="s">
        <v>20</v>
      </c>
      <c r="C24" s="88" t="s">
        <v>115</v>
      </c>
      <c r="D24" s="89" t="s">
        <v>118</v>
      </c>
      <c r="E24" s="78" t="s">
        <v>26</v>
      </c>
      <c r="F24" s="78" t="s">
        <v>18</v>
      </c>
      <c r="G24" s="79">
        <v>3</v>
      </c>
      <c r="H24" s="80">
        <v>2</v>
      </c>
      <c r="I24" s="80"/>
      <c r="J24" s="80">
        <v>5</v>
      </c>
      <c r="K24" s="80" t="s">
        <v>117</v>
      </c>
      <c r="L24" s="80"/>
      <c r="M24" s="80">
        <v>4</v>
      </c>
      <c r="N24" s="80"/>
      <c r="O24" s="80"/>
      <c r="P24" s="80"/>
      <c r="Q24" s="80"/>
      <c r="R24" s="80">
        <v>6</v>
      </c>
      <c r="S24" s="80"/>
      <c r="T24" s="80"/>
      <c r="U24" s="80"/>
      <c r="V24" s="79">
        <v>117</v>
      </c>
      <c r="W24" s="80" t="s">
        <v>41</v>
      </c>
      <c r="X24" s="82" t="s">
        <v>41</v>
      </c>
      <c r="Y24" s="82" t="s">
        <v>41</v>
      </c>
      <c r="Z24" s="82" t="s">
        <v>41</v>
      </c>
      <c r="AA24" s="82"/>
      <c r="AB24" s="82"/>
      <c r="AC24" s="82"/>
      <c r="AD24" s="83"/>
    </row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  <row r="210" spans="1:6" ht="13.5">
      <c r="A210" s="7"/>
      <c r="B210" s="7"/>
      <c r="C210" s="7"/>
      <c r="D210" s="7"/>
      <c r="E210" s="7"/>
      <c r="F210" s="7"/>
    </row>
    <row r="211" spans="1:6" ht="13.5">
      <c r="A211" s="7"/>
      <c r="B211" s="7"/>
      <c r="C211" s="7"/>
      <c r="D211" s="7"/>
      <c r="E211" s="7"/>
      <c r="F211" s="7"/>
    </row>
    <row r="212" spans="1:6" ht="13.5">
      <c r="A212" s="7"/>
      <c r="B212" s="7"/>
      <c r="C212" s="7"/>
      <c r="D212" s="7"/>
      <c r="E212" s="7"/>
      <c r="F212" s="7"/>
    </row>
    <row r="213" spans="1:6" ht="13.5">
      <c r="A213" s="7"/>
      <c r="B213" s="7"/>
      <c r="C213" s="7"/>
      <c r="D213" s="7"/>
      <c r="E213" s="7"/>
      <c r="F213" s="7"/>
    </row>
    <row r="214" spans="1:6" ht="13.5">
      <c r="A214" s="7"/>
      <c r="B214" s="7"/>
      <c r="C214" s="7"/>
      <c r="D214" s="7"/>
      <c r="E214" s="7"/>
      <c r="F214" s="7"/>
    </row>
    <row r="215" spans="1:6" ht="13.5">
      <c r="A215" s="7"/>
      <c r="B215" s="7"/>
      <c r="C215" s="7"/>
      <c r="D215" s="7"/>
      <c r="E215" s="7"/>
      <c r="F215" s="7"/>
    </row>
    <row r="216" spans="1:6" ht="13.5">
      <c r="A216" s="7"/>
      <c r="B216" s="7"/>
      <c r="C216" s="7"/>
      <c r="D216" s="7"/>
      <c r="E216" s="7"/>
      <c r="F216" s="7"/>
    </row>
    <row r="217" spans="1:6" ht="13.5">
      <c r="A217" s="7"/>
      <c r="B217" s="7"/>
      <c r="C217" s="7"/>
      <c r="D217" s="7"/>
      <c r="E217" s="7"/>
      <c r="F217" s="7"/>
    </row>
    <row r="218" spans="1:6" ht="13.5">
      <c r="A218" s="7"/>
      <c r="B218" s="7"/>
      <c r="C218" s="7"/>
      <c r="D218" s="7"/>
      <c r="E218" s="7"/>
      <c r="F218" s="7"/>
    </row>
  </sheetData>
  <sheetProtection/>
  <autoFilter ref="A6:AD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bestFit="1" customWidth="1"/>
    <col min="8" max="8" width="11.28125" style="7" bestFit="1" customWidth="1"/>
    <col min="9" max="9" width="8.421875" style="7" bestFit="1" customWidth="1"/>
    <col min="10" max="10" width="14.140625" style="7" bestFit="1" customWidth="1"/>
    <col min="11" max="15" width="8.421875" style="7" bestFit="1" customWidth="1"/>
    <col min="16" max="16" width="11.28125" style="7" bestFit="1" customWidth="1"/>
    <col min="17" max="17" width="14.140625" style="7" bestFit="1" customWidth="1"/>
    <col min="18" max="20" width="8.421875" style="7" bestFit="1" customWidth="1"/>
    <col min="21" max="22" width="11.28125" style="7" bestFit="1" customWidth="1"/>
    <col min="23" max="24" width="8.421875" style="7" bestFit="1" customWidth="1"/>
    <col min="25" max="25" width="14.140625" style="7" bestFit="1" customWidth="1"/>
    <col min="26" max="26" width="11.28125" style="7" bestFit="1" customWidth="1"/>
    <col min="27" max="27" width="8.421875" style="7" bestFit="1" customWidth="1"/>
    <col min="28" max="28" width="11.28125" style="7" bestFit="1" customWidth="1"/>
    <col min="29" max="36" width="5.421875" style="7" customWidth="1"/>
    <col min="37" max="37" width="26.421875" style="7" customWidth="1"/>
    <col min="38" max="16384" width="9.140625" style="7" customWidth="1"/>
  </cols>
  <sheetData>
    <row r="1" spans="1:37" ht="23.25" customHeight="1">
      <c r="A1" s="1" t="s">
        <v>0</v>
      </c>
      <c r="B1" s="1"/>
      <c r="C1" s="1"/>
      <c r="D1" s="1"/>
      <c r="E1" s="1" t="s">
        <v>4710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5"/>
      <c r="Z1" s="4"/>
      <c r="AA1" s="4"/>
      <c r="AB1" s="3"/>
      <c r="AC1" s="3"/>
      <c r="AD1" s="3"/>
      <c r="AE1" s="3"/>
      <c r="AF1" s="3"/>
      <c r="AG1" s="3"/>
      <c r="AH1" s="3"/>
      <c r="AI1" s="3"/>
      <c r="AJ1" s="3"/>
      <c r="AK1" s="6"/>
    </row>
    <row r="2" spans="1:37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 t="s">
        <v>4</v>
      </c>
      <c r="AD3" s="12"/>
      <c r="AE3" s="12"/>
      <c r="AF3" s="12"/>
      <c r="AG3" s="12"/>
      <c r="AH3" s="12"/>
      <c r="AI3" s="12"/>
      <c r="AJ3" s="12"/>
      <c r="AK3" s="14"/>
    </row>
    <row r="4" spans="1:37" s="15" customFormat="1" ht="18" customHeight="1" thickBot="1">
      <c r="A4" s="107" t="s">
        <v>5</v>
      </c>
      <c r="B4" s="108"/>
      <c r="C4" s="16"/>
      <c r="D4" s="105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 t="s">
        <v>7</v>
      </c>
      <c r="AD4" s="18"/>
      <c r="AE4" s="18"/>
      <c r="AF4" s="18"/>
      <c r="AG4" s="18"/>
      <c r="AH4" s="18"/>
      <c r="AI4" s="18"/>
      <c r="AJ4" s="20"/>
      <c r="AK4" s="21"/>
    </row>
    <row r="5" spans="1:37" s="15" customFormat="1" ht="12" customHeight="1">
      <c r="A5" s="22"/>
      <c r="B5" s="23"/>
      <c r="C5" s="24"/>
      <c r="D5" s="105"/>
      <c r="E5" s="17"/>
      <c r="F5" s="17"/>
      <c r="G5" s="26">
        <v>119</v>
      </c>
      <c r="H5" s="26">
        <v>121</v>
      </c>
      <c r="I5" s="26">
        <v>127</v>
      </c>
      <c r="J5" s="26">
        <v>130</v>
      </c>
      <c r="K5" s="26">
        <v>135</v>
      </c>
      <c r="L5" s="26">
        <v>136</v>
      </c>
      <c r="M5" s="26">
        <v>137</v>
      </c>
      <c r="N5" s="26">
        <v>139</v>
      </c>
      <c r="O5" s="26">
        <v>141</v>
      </c>
      <c r="P5" s="26">
        <v>145</v>
      </c>
      <c r="Q5" s="26">
        <v>146</v>
      </c>
      <c r="R5" s="26">
        <v>147</v>
      </c>
      <c r="S5" s="26">
        <v>164</v>
      </c>
      <c r="T5" s="26">
        <v>175</v>
      </c>
      <c r="U5" s="26">
        <v>176</v>
      </c>
      <c r="V5" s="27">
        <v>182</v>
      </c>
      <c r="W5" s="26">
        <v>183</v>
      </c>
      <c r="X5" s="26">
        <v>184</v>
      </c>
      <c r="Y5" s="26">
        <v>185</v>
      </c>
      <c r="Z5" s="26">
        <v>187</v>
      </c>
      <c r="AA5" s="26">
        <v>188</v>
      </c>
      <c r="AB5" s="26">
        <v>191</v>
      </c>
      <c r="AC5" s="25">
        <v>300</v>
      </c>
      <c r="AD5" s="26"/>
      <c r="AE5" s="27"/>
      <c r="AF5" s="27"/>
      <c r="AG5" s="27"/>
      <c r="AH5" s="27"/>
      <c r="AI5" s="27"/>
      <c r="AJ5" s="28"/>
      <c r="AK5" s="21"/>
    </row>
    <row r="6" spans="1:37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4" t="str">
        <f>HYPERLINK("#分類事項一覧! $B$3621 "," 世帯主の年齢")</f>
        <v> 世帯主の年齢</v>
      </c>
      <c r="H6" s="34" t="str">
        <f>HYPERLINK("#分類事項一覧! $B$3652 "," 世帯主の就業状態・仕事の主従・従業上の地位・雇用形態")</f>
        <v> 世帯主の就業状態・仕事の主従・従業上の地位・雇用形態</v>
      </c>
      <c r="I6" s="34" t="str">
        <f>HYPERLINK("#分類事項一覧! $B$3748 "," 夫の就業状態・仕事の主従")</f>
        <v> 夫の就業状態・仕事の主従</v>
      </c>
      <c r="J6" s="34" t="str">
        <f>HYPERLINK("#分類事項一覧! $B$3792 "," 夫の就業状態・仕事の主従・育児休業等制度利用の有無・従業上の地位・雇用形態")</f>
        <v> 夫の就業状態・仕事の主従・育児休業等制度利用の有無・従業上の地位・雇用形態</v>
      </c>
      <c r="K6" s="34" t="str">
        <f>HYPERLINK("#分類事項一覧! $B$3889 "," 夫の前職の離職理由")</f>
        <v> 夫の前職の離職理由</v>
      </c>
      <c r="L6" s="34" t="str">
        <f>HYPERLINK("#分類事項一覧! $B$3911 "," 夫の育児の有無・頻度")</f>
        <v> 夫の育児の有無・頻度</v>
      </c>
      <c r="M6" s="34" t="str">
        <f>HYPERLINK("#分類事項一覧! $B$3926 "," 夫の育児休業等制度の種類")</f>
        <v> 夫の育児休業等制度の種類</v>
      </c>
      <c r="N6" s="34" t="str">
        <f>HYPERLINK("#分類事項一覧! $B$3954 "," 妻の年齢")</f>
        <v> 妻の年齢</v>
      </c>
      <c r="O6" s="34" t="str">
        <f>HYPERLINK("#分類事項一覧! $B$3990 "," 妻の就業状態・仕事の主従")</f>
        <v> 妻の就業状態・仕事の主従</v>
      </c>
      <c r="P6" s="34" t="str">
        <f>HYPERLINK("#分類事項一覧! $B$4081 "," 妻の就業状態・仕事の主従・現職についた理由")</f>
        <v> 妻の就業状態・仕事の主従・現職についた理由</v>
      </c>
      <c r="Q6" s="34" t="str">
        <f>HYPERLINK("#分類事項一覧! $B$4099 "," 妻の就業状態・仕事の主従・育児休業等制度利用の有無・従業上の地位・雇用形態")</f>
        <v> 妻の就業状態・仕事の主従・育児休業等制度利用の有無・従業上の地位・雇用形態</v>
      </c>
      <c r="R6" s="34" t="str">
        <f>HYPERLINK("#分類事項一覧! $B$4130 "," 妻の従業上の地位・雇用形態")</f>
        <v> 妻の従業上の地位・雇用形態</v>
      </c>
      <c r="S6" s="34" t="str">
        <f>HYPERLINK("#分類事項一覧! $B$4413 "," 妻の育児休業等制度の種類")</f>
        <v> 妻の育児休業等制度の種類</v>
      </c>
      <c r="T6" s="34" t="str">
        <f>HYPERLINK("#分類事項一覧! $B$4558 "," 世帯の家族類型")</f>
        <v> 世帯の家族類型</v>
      </c>
      <c r="U6" s="34" t="str">
        <f>HYPERLINK("#分類事項一覧! $B$4618 "," 世帯の家族類型・６歳未満の子供の有無")</f>
        <v> 世帯の家族類型・６歳未満の子供の有無</v>
      </c>
      <c r="V6" s="36" t="str">
        <f>HYPERLINK("#分類事項一覧! $B$4778 "," 一般・単身世帯・世帯の家族類型")</f>
        <v> 一般・単身世帯・世帯の家族類型</v>
      </c>
      <c r="W6" s="33" t="str">
        <f>HYPERLINK("#分類事項一覧! $B$4791 "," 夫と妻の就業状態")</f>
        <v> 夫と妻の就業状態</v>
      </c>
      <c r="X6" s="34" t="str">
        <f>HYPERLINK("#分類事項一覧! $B$4802 "," 世帯主・世帯員の就業状態")</f>
        <v> 世帯主・世帯員の就業状態</v>
      </c>
      <c r="Y6" s="34" t="str">
        <f>HYPERLINK("#分類事項一覧! $B$4815 "," 世帯の介護の有無・頻度・介護休業等制度利用の有無・介護休業等制度の種類")</f>
        <v> 世帯の介護の有無・頻度・介護休業等制度利用の有無・介護休業等制度の種類</v>
      </c>
      <c r="Z6" s="34" t="str">
        <f>HYPERLINK("#分類事項一覧! $B$4840 "," 世帯の収入の種類・有業親族世帯人員")</f>
        <v> 世帯の収入の種類・有業親族世帯人員</v>
      </c>
      <c r="AA6" s="34" t="str">
        <f>HYPERLINK("#分類事項一覧! $B$4858 "," 世帯所得")</f>
        <v> 世帯所得</v>
      </c>
      <c r="AB6" s="34" t="str">
        <f>HYPERLINK("#分類事項一覧! $B$4902 "," 世帯人員・親族世帯人員・有業親族世帯人員")</f>
        <v> 世帯人員・親族世帯人員・有業親族世帯人員</v>
      </c>
      <c r="AC6" s="37" t="str">
        <f>HYPERLINK("#分類事項一覧! $B$5054 "," 地域区分")</f>
        <v> 地域区分</v>
      </c>
      <c r="AD6" s="38" t="s">
        <v>36</v>
      </c>
      <c r="AE6" s="39" t="s">
        <v>37</v>
      </c>
      <c r="AF6" s="38" t="s">
        <v>4702</v>
      </c>
      <c r="AG6" s="99" t="s">
        <v>4703</v>
      </c>
      <c r="AH6" s="38" t="s">
        <v>38</v>
      </c>
      <c r="AI6" s="38" t="s">
        <v>39</v>
      </c>
      <c r="AJ6" s="40" t="s">
        <v>40</v>
      </c>
      <c r="AK6" s="41" t="s">
        <v>13</v>
      </c>
    </row>
    <row r="7" spans="1:37" s="52" customFormat="1" ht="12">
      <c r="A7" s="42" t="s">
        <v>55</v>
      </c>
      <c r="B7" s="43" t="s">
        <v>15</v>
      </c>
      <c r="C7" s="44" t="s">
        <v>57</v>
      </c>
      <c r="D7" s="45" t="s">
        <v>59</v>
      </c>
      <c r="E7" s="46" t="s">
        <v>56</v>
      </c>
      <c r="F7" s="46" t="s">
        <v>58</v>
      </c>
      <c r="G7" s="48">
        <v>14</v>
      </c>
      <c r="H7" s="48">
        <v>4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  <c r="X7" s="48"/>
      <c r="Y7" s="48"/>
      <c r="Z7" s="48"/>
      <c r="AA7" s="48"/>
      <c r="AB7" s="48">
        <v>16</v>
      </c>
      <c r="AC7" s="47">
        <v>117</v>
      </c>
      <c r="AD7" s="48" t="s">
        <v>41</v>
      </c>
      <c r="AE7" s="50" t="s">
        <v>41</v>
      </c>
      <c r="AF7" s="50" t="s">
        <v>41</v>
      </c>
      <c r="AG7" s="50" t="s">
        <v>41</v>
      </c>
      <c r="AH7" s="50"/>
      <c r="AI7" s="50"/>
      <c r="AJ7" s="50"/>
      <c r="AK7" s="51"/>
    </row>
    <row r="8" spans="1:37" s="52" customFormat="1" ht="36">
      <c r="A8" s="53" t="s">
        <v>55</v>
      </c>
      <c r="B8" s="54" t="s">
        <v>20</v>
      </c>
      <c r="C8" s="55" t="s">
        <v>57</v>
      </c>
      <c r="D8" s="56" t="s">
        <v>61</v>
      </c>
      <c r="E8" s="57" t="s">
        <v>56</v>
      </c>
      <c r="F8" s="57" t="s">
        <v>60</v>
      </c>
      <c r="G8" s="59">
        <v>14</v>
      </c>
      <c r="H8" s="59">
        <v>4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  <c r="X8" s="59"/>
      <c r="Y8" s="59"/>
      <c r="Z8" s="59"/>
      <c r="AA8" s="59"/>
      <c r="AB8" s="59"/>
      <c r="AC8" s="58">
        <v>117</v>
      </c>
      <c r="AD8" s="59" t="s">
        <v>41</v>
      </c>
      <c r="AE8" s="61" t="s">
        <v>41</v>
      </c>
      <c r="AF8" s="61" t="s">
        <v>41</v>
      </c>
      <c r="AG8" s="61" t="s">
        <v>41</v>
      </c>
      <c r="AH8" s="61"/>
      <c r="AI8" s="61"/>
      <c r="AJ8" s="61"/>
      <c r="AK8" s="62"/>
    </row>
    <row r="9" spans="1:37" s="52" customFormat="1" ht="12">
      <c r="A9" s="53" t="s">
        <v>62</v>
      </c>
      <c r="B9" s="54" t="s">
        <v>29</v>
      </c>
      <c r="C9" s="63" t="s">
        <v>63</v>
      </c>
      <c r="D9" s="64" t="s">
        <v>64</v>
      </c>
      <c r="E9" s="57" t="s">
        <v>56</v>
      </c>
      <c r="F9" s="57" t="s">
        <v>58</v>
      </c>
      <c r="G9" s="59" t="s">
        <v>65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9">
        <v>7</v>
      </c>
      <c r="Y9" s="59"/>
      <c r="Z9" s="59"/>
      <c r="AA9" s="59">
        <v>15</v>
      </c>
      <c r="AB9" s="59"/>
      <c r="AC9" s="58">
        <v>117</v>
      </c>
      <c r="AD9" s="59" t="s">
        <v>41</v>
      </c>
      <c r="AE9" s="61" t="s">
        <v>41</v>
      </c>
      <c r="AF9" s="61" t="s">
        <v>41</v>
      </c>
      <c r="AG9" s="61" t="s">
        <v>41</v>
      </c>
      <c r="AH9" s="61"/>
      <c r="AI9" s="61"/>
      <c r="AJ9" s="61"/>
      <c r="AK9" s="62"/>
    </row>
    <row r="10" spans="1:37" s="52" customFormat="1" ht="12">
      <c r="A10" s="53" t="s">
        <v>66</v>
      </c>
      <c r="B10" s="54" t="s">
        <v>29</v>
      </c>
      <c r="C10" s="63" t="s">
        <v>67</v>
      </c>
      <c r="D10" s="64" t="s">
        <v>68</v>
      </c>
      <c r="E10" s="57" t="s">
        <v>56</v>
      </c>
      <c r="F10" s="57" t="s">
        <v>58</v>
      </c>
      <c r="G10" s="59" t="s">
        <v>65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>
        <v>7</v>
      </c>
      <c r="W10" s="60"/>
      <c r="X10" s="59"/>
      <c r="Y10" s="59"/>
      <c r="Z10" s="59"/>
      <c r="AA10" s="59">
        <v>15</v>
      </c>
      <c r="AB10" s="59"/>
      <c r="AC10" s="58">
        <v>117</v>
      </c>
      <c r="AD10" s="59" t="s">
        <v>41</v>
      </c>
      <c r="AE10" s="61" t="s">
        <v>41</v>
      </c>
      <c r="AF10" s="61" t="s">
        <v>41</v>
      </c>
      <c r="AG10" s="61" t="s">
        <v>41</v>
      </c>
      <c r="AH10" s="61"/>
      <c r="AI10" s="61"/>
      <c r="AJ10" s="61"/>
      <c r="AK10" s="62"/>
    </row>
    <row r="11" spans="1:37" s="52" customFormat="1" ht="12">
      <c r="A11" s="53" t="s">
        <v>69</v>
      </c>
      <c r="B11" s="54" t="s">
        <v>29</v>
      </c>
      <c r="C11" s="63" t="s">
        <v>14</v>
      </c>
      <c r="D11" s="64" t="s">
        <v>71</v>
      </c>
      <c r="E11" s="57" t="s">
        <v>70</v>
      </c>
      <c r="F11" s="57" t="s">
        <v>58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 t="s">
        <v>72</v>
      </c>
      <c r="U11" s="59"/>
      <c r="V11" s="59"/>
      <c r="W11" s="60"/>
      <c r="X11" s="59"/>
      <c r="Y11" s="59"/>
      <c r="Z11" s="59">
        <v>9</v>
      </c>
      <c r="AA11" s="59">
        <v>15</v>
      </c>
      <c r="AB11" s="59"/>
      <c r="AC11" s="58">
        <v>117</v>
      </c>
      <c r="AD11" s="59" t="s">
        <v>41</v>
      </c>
      <c r="AE11" s="61" t="s">
        <v>41</v>
      </c>
      <c r="AF11" s="61" t="s">
        <v>41</v>
      </c>
      <c r="AG11" s="61" t="s">
        <v>41</v>
      </c>
      <c r="AH11" s="61"/>
      <c r="AI11" s="61"/>
      <c r="AJ11" s="61"/>
      <c r="AK11" s="62"/>
    </row>
    <row r="12" spans="1:37" s="52" customFormat="1" ht="60">
      <c r="A12" s="53" t="s">
        <v>73</v>
      </c>
      <c r="B12" s="54" t="s">
        <v>29</v>
      </c>
      <c r="C12" s="63" t="s">
        <v>28</v>
      </c>
      <c r="D12" s="64" t="s">
        <v>75</v>
      </c>
      <c r="E12" s="57" t="s">
        <v>74</v>
      </c>
      <c r="F12" s="57" t="s">
        <v>58</v>
      </c>
      <c r="G12" s="59"/>
      <c r="H12" s="59"/>
      <c r="I12" s="59"/>
      <c r="J12" s="59"/>
      <c r="K12" s="59"/>
      <c r="L12" s="59"/>
      <c r="M12" s="59"/>
      <c r="N12" s="59" t="s">
        <v>65</v>
      </c>
      <c r="O12" s="59"/>
      <c r="P12" s="59"/>
      <c r="Q12" s="59"/>
      <c r="R12" s="59"/>
      <c r="S12" s="59"/>
      <c r="T12" s="59"/>
      <c r="U12" s="59">
        <v>7</v>
      </c>
      <c r="V12" s="59"/>
      <c r="W12" s="60">
        <v>5</v>
      </c>
      <c r="X12" s="59"/>
      <c r="Y12" s="59"/>
      <c r="Z12" s="59"/>
      <c r="AA12" s="59">
        <v>15</v>
      </c>
      <c r="AB12" s="59"/>
      <c r="AC12" s="58">
        <v>117</v>
      </c>
      <c r="AD12" s="59" t="s">
        <v>41</v>
      </c>
      <c r="AE12" s="61" t="s">
        <v>41</v>
      </c>
      <c r="AF12" s="61" t="s">
        <v>41</v>
      </c>
      <c r="AG12" s="61" t="s">
        <v>41</v>
      </c>
      <c r="AH12" s="61"/>
      <c r="AI12" s="61"/>
      <c r="AJ12" s="61"/>
      <c r="AK12" s="62"/>
    </row>
    <row r="13" spans="1:37" s="52" customFormat="1" ht="72">
      <c r="A13" s="53" t="s">
        <v>76</v>
      </c>
      <c r="B13" s="54" t="s">
        <v>29</v>
      </c>
      <c r="C13" s="63" t="s">
        <v>33</v>
      </c>
      <c r="D13" s="64" t="s">
        <v>78</v>
      </c>
      <c r="E13" s="57" t="s">
        <v>77</v>
      </c>
      <c r="F13" s="57" t="s">
        <v>58</v>
      </c>
      <c r="G13" s="59"/>
      <c r="H13" s="59"/>
      <c r="I13" s="59">
        <v>3</v>
      </c>
      <c r="J13" s="59"/>
      <c r="K13" s="59"/>
      <c r="L13" s="59"/>
      <c r="M13" s="59"/>
      <c r="N13" s="59"/>
      <c r="O13" s="59"/>
      <c r="P13" s="59"/>
      <c r="Q13" s="59"/>
      <c r="R13" s="59" t="s">
        <v>79</v>
      </c>
      <c r="S13" s="59"/>
      <c r="T13" s="59">
        <v>5</v>
      </c>
      <c r="U13" s="59"/>
      <c r="V13" s="59"/>
      <c r="W13" s="60"/>
      <c r="X13" s="59"/>
      <c r="Y13" s="59"/>
      <c r="Z13" s="59"/>
      <c r="AA13" s="59">
        <v>15</v>
      </c>
      <c r="AB13" s="59"/>
      <c r="AC13" s="58">
        <v>117</v>
      </c>
      <c r="AD13" s="59" t="s">
        <v>41</v>
      </c>
      <c r="AE13" s="61" t="s">
        <v>41</v>
      </c>
      <c r="AF13" s="61" t="s">
        <v>41</v>
      </c>
      <c r="AG13" s="61" t="s">
        <v>41</v>
      </c>
      <c r="AH13" s="61"/>
      <c r="AI13" s="61"/>
      <c r="AJ13" s="61"/>
      <c r="AK13" s="62"/>
    </row>
    <row r="14" spans="1:37" s="52" customFormat="1" ht="84">
      <c r="A14" s="53" t="s">
        <v>80</v>
      </c>
      <c r="B14" s="54" t="s">
        <v>29</v>
      </c>
      <c r="C14" s="63" t="s">
        <v>43</v>
      </c>
      <c r="D14" s="64" t="s">
        <v>82</v>
      </c>
      <c r="E14" s="57" t="s">
        <v>81</v>
      </c>
      <c r="F14" s="57" t="s">
        <v>58</v>
      </c>
      <c r="G14" s="59"/>
      <c r="H14" s="59"/>
      <c r="I14" s="59"/>
      <c r="J14" s="59"/>
      <c r="K14" s="59">
        <v>16</v>
      </c>
      <c r="L14" s="59"/>
      <c r="M14" s="59"/>
      <c r="N14" s="59"/>
      <c r="O14" s="59">
        <v>3</v>
      </c>
      <c r="P14" s="59"/>
      <c r="Q14" s="59"/>
      <c r="R14" s="59"/>
      <c r="S14" s="59"/>
      <c r="T14" s="59">
        <v>5</v>
      </c>
      <c r="U14" s="59"/>
      <c r="V14" s="59"/>
      <c r="W14" s="60"/>
      <c r="X14" s="59"/>
      <c r="Y14" s="59"/>
      <c r="Z14" s="59"/>
      <c r="AA14" s="59"/>
      <c r="AB14" s="59"/>
      <c r="AC14" s="58">
        <v>117</v>
      </c>
      <c r="AD14" s="59" t="s">
        <v>41</v>
      </c>
      <c r="AE14" s="61" t="s">
        <v>41</v>
      </c>
      <c r="AF14" s="61" t="s">
        <v>41</v>
      </c>
      <c r="AG14" s="61" t="s">
        <v>41</v>
      </c>
      <c r="AH14" s="61"/>
      <c r="AI14" s="61"/>
      <c r="AJ14" s="61"/>
      <c r="AK14" s="62"/>
    </row>
    <row r="15" spans="1:37" s="52" customFormat="1" ht="48">
      <c r="A15" s="53" t="s">
        <v>83</v>
      </c>
      <c r="B15" s="54" t="s">
        <v>29</v>
      </c>
      <c r="C15" s="63" t="s">
        <v>49</v>
      </c>
      <c r="D15" s="64" t="s">
        <v>85</v>
      </c>
      <c r="E15" s="57" t="s">
        <v>84</v>
      </c>
      <c r="F15" s="57" t="s">
        <v>58</v>
      </c>
      <c r="G15" s="59"/>
      <c r="H15" s="59"/>
      <c r="I15" s="59"/>
      <c r="J15" s="59">
        <v>13</v>
      </c>
      <c r="K15" s="59"/>
      <c r="L15" s="59"/>
      <c r="M15" s="59">
        <v>3</v>
      </c>
      <c r="N15" s="59"/>
      <c r="O15" s="59"/>
      <c r="P15" s="59"/>
      <c r="Q15" s="59">
        <v>13</v>
      </c>
      <c r="R15" s="59"/>
      <c r="S15" s="59">
        <v>3</v>
      </c>
      <c r="T15" s="59">
        <v>3</v>
      </c>
      <c r="U15" s="59"/>
      <c r="V15" s="59"/>
      <c r="W15" s="60"/>
      <c r="X15" s="59"/>
      <c r="Y15" s="59"/>
      <c r="Z15" s="59"/>
      <c r="AA15" s="59"/>
      <c r="AB15" s="59"/>
      <c r="AC15" s="58">
        <v>117</v>
      </c>
      <c r="AD15" s="59" t="s">
        <v>41</v>
      </c>
      <c r="AE15" s="61" t="s">
        <v>41</v>
      </c>
      <c r="AF15" s="61" t="s">
        <v>41</v>
      </c>
      <c r="AG15" s="61" t="s">
        <v>41</v>
      </c>
      <c r="AH15" s="61"/>
      <c r="AI15" s="61"/>
      <c r="AJ15" s="61"/>
      <c r="AK15" s="62"/>
    </row>
    <row r="16" spans="1:37" s="52" customFormat="1" ht="48">
      <c r="A16" s="53" t="s">
        <v>86</v>
      </c>
      <c r="B16" s="54" t="s">
        <v>29</v>
      </c>
      <c r="C16" s="65" t="s">
        <v>34</v>
      </c>
      <c r="D16" s="66" t="s">
        <v>87</v>
      </c>
      <c r="E16" s="57" t="s">
        <v>84</v>
      </c>
      <c r="F16" s="57" t="s">
        <v>58</v>
      </c>
      <c r="G16" s="59"/>
      <c r="H16" s="59"/>
      <c r="I16" s="59"/>
      <c r="J16" s="59"/>
      <c r="K16" s="59"/>
      <c r="L16" s="59">
        <v>9</v>
      </c>
      <c r="M16" s="59"/>
      <c r="N16" s="59"/>
      <c r="O16" s="59">
        <v>3</v>
      </c>
      <c r="P16" s="59"/>
      <c r="Q16" s="59"/>
      <c r="R16" s="59" t="s">
        <v>79</v>
      </c>
      <c r="S16" s="59"/>
      <c r="T16" s="59">
        <v>3</v>
      </c>
      <c r="U16" s="59"/>
      <c r="V16" s="59"/>
      <c r="W16" s="60"/>
      <c r="X16" s="59"/>
      <c r="Y16" s="59"/>
      <c r="Z16" s="59"/>
      <c r="AA16" s="59"/>
      <c r="AB16" s="59"/>
      <c r="AC16" s="58">
        <v>117</v>
      </c>
      <c r="AD16" s="59" t="s">
        <v>41</v>
      </c>
      <c r="AE16" s="61" t="s">
        <v>41</v>
      </c>
      <c r="AF16" s="61" t="s">
        <v>41</v>
      </c>
      <c r="AG16" s="61" t="s">
        <v>41</v>
      </c>
      <c r="AH16" s="61"/>
      <c r="AI16" s="61"/>
      <c r="AJ16" s="61"/>
      <c r="AK16" s="62"/>
    </row>
    <row r="17" spans="1:37" s="52" customFormat="1" ht="12">
      <c r="A17" s="53" t="s">
        <v>88</v>
      </c>
      <c r="B17" s="54" t="s">
        <v>29</v>
      </c>
      <c r="C17" s="65" t="s">
        <v>53</v>
      </c>
      <c r="D17" s="66" t="s">
        <v>89</v>
      </c>
      <c r="E17" s="57" t="s">
        <v>56</v>
      </c>
      <c r="F17" s="57" t="s">
        <v>58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59"/>
      <c r="Y17" s="59">
        <v>10</v>
      </c>
      <c r="Z17" s="59"/>
      <c r="AA17" s="59">
        <v>15</v>
      </c>
      <c r="AB17" s="59"/>
      <c r="AC17" s="58">
        <v>117</v>
      </c>
      <c r="AD17" s="59" t="s">
        <v>41</v>
      </c>
      <c r="AE17" s="61" t="s">
        <v>41</v>
      </c>
      <c r="AF17" s="61" t="s">
        <v>41</v>
      </c>
      <c r="AG17" s="61" t="s">
        <v>41</v>
      </c>
      <c r="AH17" s="61"/>
      <c r="AI17" s="61"/>
      <c r="AJ17" s="61"/>
      <c r="AK17" s="62"/>
    </row>
    <row r="18" spans="1:37" s="52" customFormat="1" ht="84.75" thickBot="1">
      <c r="A18" s="74" t="s">
        <v>90</v>
      </c>
      <c r="B18" s="75" t="s">
        <v>29</v>
      </c>
      <c r="C18" s="84" t="s">
        <v>34</v>
      </c>
      <c r="D18" s="85" t="s">
        <v>91</v>
      </c>
      <c r="E18" s="78" t="s">
        <v>81</v>
      </c>
      <c r="F18" s="78" t="s">
        <v>58</v>
      </c>
      <c r="G18" s="80"/>
      <c r="H18" s="80"/>
      <c r="I18" s="80"/>
      <c r="J18" s="80"/>
      <c r="K18" s="80">
        <v>16</v>
      </c>
      <c r="L18" s="80"/>
      <c r="M18" s="80"/>
      <c r="N18" s="80"/>
      <c r="O18" s="80"/>
      <c r="P18" s="80">
        <v>12</v>
      </c>
      <c r="Q18" s="80"/>
      <c r="R18" s="80"/>
      <c r="S18" s="80"/>
      <c r="T18" s="80">
        <v>5</v>
      </c>
      <c r="U18" s="80"/>
      <c r="V18" s="80"/>
      <c r="W18" s="81"/>
      <c r="X18" s="80"/>
      <c r="Y18" s="80"/>
      <c r="Z18" s="80"/>
      <c r="AA18" s="80"/>
      <c r="AB18" s="80"/>
      <c r="AC18" s="79">
        <v>117</v>
      </c>
      <c r="AD18" s="80" t="s">
        <v>41</v>
      </c>
      <c r="AE18" s="82" t="s">
        <v>41</v>
      </c>
      <c r="AF18" s="82" t="s">
        <v>41</v>
      </c>
      <c r="AG18" s="82" t="s">
        <v>41</v>
      </c>
      <c r="AH18" s="82"/>
      <c r="AI18" s="82"/>
      <c r="AJ18" s="82"/>
      <c r="AK18" s="83"/>
    </row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  <row r="210" spans="1:6" ht="13.5">
      <c r="A210" s="7"/>
      <c r="B210" s="7"/>
      <c r="C210" s="7"/>
      <c r="D210" s="7"/>
      <c r="E210" s="7"/>
      <c r="F210" s="7"/>
    </row>
    <row r="211" spans="1:6" ht="13.5">
      <c r="A211" s="7"/>
      <c r="B211" s="7"/>
      <c r="C211" s="7"/>
      <c r="D211" s="7"/>
      <c r="E211" s="7"/>
      <c r="F211" s="7"/>
    </row>
    <row r="212" spans="1:6" ht="13.5">
      <c r="A212" s="7"/>
      <c r="B212" s="7"/>
      <c r="C212" s="7"/>
      <c r="D212" s="7"/>
      <c r="E212" s="7"/>
      <c r="F212" s="7"/>
    </row>
  </sheetData>
  <sheetProtection/>
  <autoFilter ref="A6:AK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01"/>
  <sheetViews>
    <sheetView zoomScalePageLayoutView="0" workbookViewId="0" topLeftCell="A1">
      <selection activeCell="A1" sqref="A1:Y1"/>
    </sheetView>
  </sheetViews>
  <sheetFormatPr defaultColWidth="9.140625" defaultRowHeight="12"/>
  <cols>
    <col min="1" max="1" width="9.140625" style="90" customWidth="1"/>
    <col min="2" max="2" width="9.140625" style="93" customWidth="1"/>
    <col min="3" max="16384" width="9.140625" style="90" customWidth="1"/>
  </cols>
  <sheetData>
    <row r="1" spans="1:25" ht="24">
      <c r="A1" s="111" t="s">
        <v>314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ht="14.25">
      <c r="B2" s="91" t="s">
        <v>315</v>
      </c>
    </row>
    <row r="3" ht="13.5">
      <c r="B3" s="90"/>
    </row>
    <row r="4" ht="13.5">
      <c r="B4" s="90"/>
    </row>
    <row r="5" spans="2:24" ht="14.25">
      <c r="B5" s="92" t="s">
        <v>316</v>
      </c>
      <c r="C5" s="109" t="str">
        <f>HYPERLINK("#分類事項一覧! $B$3 "," 男女　【男女】")</f>
        <v> 男女　【男女】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2:24" ht="14.25">
      <c r="B6" s="92" t="s">
        <v>317</v>
      </c>
      <c r="C6" s="109" t="str">
        <f>HYPERLINK("#分類事項一覧! $B$12 "," 配偶関係　【配関】")</f>
        <v> 配偶関係　【配関】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2:24" ht="14.25">
      <c r="B7" s="92" t="s">
        <v>318</v>
      </c>
      <c r="C7" s="109" t="str">
        <f>HYPERLINK("#分類事項一覧! $B$22 "," 世帯主との続き柄　【続柄】")</f>
        <v> 世帯主との続き柄　【続柄】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2:24" ht="14.25">
      <c r="B8" s="92" t="s">
        <v>319</v>
      </c>
      <c r="C8" s="109" t="str">
        <f>HYPERLINK("#分類事項一覧! $B$33 "," 世帯主との続き柄・配偶関係　【続柄･配関】")</f>
        <v> 世帯主との続き柄・配偶関係　【続柄･配関】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2:24" ht="14.25">
      <c r="B9" s="92" t="s">
        <v>320</v>
      </c>
      <c r="C9" s="109" t="str">
        <f>HYPERLINK("#分類事項一覧! $B$42 "," 世帯主との続き柄・一般・単身世帯・配偶関係　【続柄･一般･単身･配関】")</f>
        <v> 世帯主との続き柄・一般・単身世帯・配偶関係　【続柄･一般･単身･配関】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2:24" ht="14.25">
      <c r="B10" s="92" t="s">
        <v>321</v>
      </c>
      <c r="C10" s="109" t="str">
        <f>HYPERLINK("#分類事項一覧! $B$57 "," 年齢　【年齢】")</f>
        <v> 年齢　【年齢】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2:24" ht="14.25">
      <c r="B11" s="92" t="s">
        <v>322</v>
      </c>
      <c r="C11" s="109" t="str">
        <f>HYPERLINK("#分類事項一覧! $B$94 "," 年齢・教育　【年齢･教育】")</f>
        <v> 年齢・教育　【年齢･教育】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2:24" ht="14.25">
      <c r="B12" s="92" t="s">
        <v>323</v>
      </c>
      <c r="C12" s="109" t="str">
        <f>HYPERLINK("#分類事項一覧! $B$319 "," 教育　【教育】")</f>
        <v> 教育　【教育】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2:24" ht="14.25">
      <c r="B13" s="92" t="s">
        <v>324</v>
      </c>
      <c r="C13" s="109" t="str">
        <f>HYPERLINK("#分類事項一覧! $B$346 "," 卒業時期　【卒業時期】")</f>
        <v> 卒業時期　【卒業時期】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2:24" ht="14.25">
      <c r="B14" s="92" t="s">
        <v>325</v>
      </c>
      <c r="C14" s="109" t="str">
        <f>HYPERLINK("#分類事項一覧! $B$383 "," 卒業から初職就業時までの期間　【卒業から初職就業時までの期間】")</f>
        <v> 卒業から初職就業時までの期間　【卒業から初職就業時までの期間】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2:24" ht="14.25">
      <c r="B15" s="92" t="s">
        <v>326</v>
      </c>
      <c r="C15" s="109" t="str">
        <f>HYPERLINK("#分類事項一覧! $B$395 "," 就業状態・仕事の主従　【就状･仕主従】")</f>
        <v> 就業状態・仕事の主従　【就状･仕主従】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2:24" ht="14.25">
      <c r="B16" s="92" t="s">
        <v>327</v>
      </c>
      <c r="C16" s="109" t="str">
        <f>HYPERLINK("#分類事項一覧! $B$412 "," 就業状態・仕事の主従・就業開始時期　【就状･仕主従･就開時期】")</f>
        <v> 就業状態・仕事の主従・就業開始時期　【就状･仕主従･就開時期】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2:24" ht="14.25">
      <c r="B17" s="92" t="s">
        <v>328</v>
      </c>
      <c r="C17" s="109" t="str">
        <f>HYPERLINK("#分類事項一覧! $B$497 "," 就業状態・仕事の主従・求職活動の有無　【就状･仕主従･求活】")</f>
        <v> 就業状態・仕事の主従・求職活動の有無　【就状･仕主従･求活】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2:24" ht="14.25">
      <c r="B18" s="92" t="s">
        <v>329</v>
      </c>
      <c r="C18" s="109" t="str">
        <f>HYPERLINK("#分類事項一覧! $B$507 "," 就業状態・仕事の主従・従業上の地位・雇用形態　【就状･仕主従･従地位･雇形】")</f>
        <v> 就業状態・仕事の主従・従業上の地位・雇用形態　【就状･仕主従･従地位･雇形】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2:24" ht="14.25">
      <c r="B19" s="92" t="s">
        <v>330</v>
      </c>
      <c r="C19" s="109" t="str">
        <f>HYPERLINK("#分類事項一覧! $B$545 "," 就業状態・仕事の主従・従業上の地位・雇用形態・求職活動の有無　【就状･仕主従･従地位･雇形･求活】")</f>
        <v> 就業状態・仕事の主従・従業上の地位・雇用形態・求職活動の有無　【就状･仕主従･従地位･雇形･求活】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2:24" ht="14.25">
      <c r="B20" s="92" t="s">
        <v>331</v>
      </c>
      <c r="C20" s="109" t="str">
        <f>HYPERLINK("#分類事項一覧! $B$556 "," 従業上の地位・雇用形態・起業の有無・従業者規模　【従地位･雇形･起業有無･従業規模】")</f>
        <v> 従業上の地位・雇用形態・起業の有無・従業者規模　【従地位･雇形･起業有無･従業規模】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2:24" ht="14.25">
      <c r="B21" s="92" t="s">
        <v>332</v>
      </c>
      <c r="C21" s="109" t="str">
        <f>HYPERLINK("#分類事項一覧! $B$600 "," 就業状態・仕事の主従・就業希望の有無・求職活動の有無　【就状･仕主従･就希有無･求活】")</f>
        <v> 就業状態・仕事の主従・就業希望の有無・求職活動の有無　【就状･仕主従･就希有無･求活】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2:24" ht="14.25">
      <c r="B22" s="92" t="s">
        <v>333</v>
      </c>
      <c r="C22" s="109" t="str">
        <f>HYPERLINK("#分類事項一覧! $B$611 "," 就業状態・仕事の主従・就業希望の有無・求職活動の有無・就業希望理由　【就状･仕主従･就希有無･求活･就希理由】")</f>
        <v> 就業状態・仕事の主従・就業希望の有無・求職活動の有無・就業希望理由　【就状･仕主従･就希有無･求活･就希理由】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2:24" ht="14.25">
      <c r="B23" s="92" t="s">
        <v>334</v>
      </c>
      <c r="C23" s="109" t="str">
        <f>HYPERLINK("#分類事項一覧! $B$638 "," 就業状態・仕事の主従・従業上の地位・雇用形態・就業希望意識・就業希望の有無・求職活動の有無　【就状･主従･地位･形･就希意･就希有･求活】")</f>
        <v> 就業状態・仕事の主従・従業上の地位・雇用形態・就業希望意識・就業希望の有無・求職活動の有無　【就状･主従･地位･形･就希意･就希有･求活】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2:24" ht="14.25">
      <c r="B24" s="92" t="s">
        <v>335</v>
      </c>
      <c r="C24" s="109" t="str">
        <f>HYPERLINK("#分類事項一覧! $B$663 "," 従業上の地位・雇用形態　【従地位･雇形】")</f>
        <v> 従業上の地位・雇用形態　【従地位･雇形】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2:24" ht="14.25">
      <c r="B25" s="92" t="s">
        <v>336</v>
      </c>
      <c r="C25" s="109" t="str">
        <f>HYPERLINK("#分類事項一覧! $B$686 "," 従業上の地位・雇用形態・起業の有無　【従地位･雇形･起業有無】")</f>
        <v> 従業上の地位・雇用形態・起業の有無　【従地位･雇形･起業有無】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2:24" ht="14.25">
      <c r="B26" s="92" t="s">
        <v>337</v>
      </c>
      <c r="C26" s="109" t="str">
        <f>HYPERLINK("#分類事項一覧! $B$711 "," 従業上の地位・雇用形態・起業の有無・雇用契約期間の定めの有無　【従地位･雇形･起業有無･契約期間】")</f>
        <v> 従業上の地位・雇用形態・起業の有無・雇用契約期間の定めの有無　【従地位･雇形･起業有無･契約期間】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2:24" ht="14.25">
      <c r="B27" s="92" t="s">
        <v>338</v>
      </c>
      <c r="C27" s="109" t="str">
        <f>HYPERLINK("#分類事項一覧! $B$747 "," 従業上の地位・雇用形態・雇用契約期間の定めの有無　【従地位･雇形･契約期間】")</f>
        <v> 従業上の地位・雇用形態・雇用契約期間の定めの有無　【従地位･雇形･契約期間】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2:24" ht="14.25">
      <c r="B28" s="92" t="s">
        <v>339</v>
      </c>
      <c r="C28" s="109" t="str">
        <f>HYPERLINK("#分類事項一覧! $B$776 "," 雇用契約期間の定めの有無　【契約期間】")</f>
        <v> 雇用契約期間の定めの有無　【契約期間】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2:24" ht="14.25">
      <c r="B29" s="92" t="s">
        <v>340</v>
      </c>
      <c r="C29" s="109" t="str">
        <f>HYPERLINK("#分類事項一覧! $B$794 "," 雇用契約の更新回数　【契約更新回数】")</f>
        <v> 雇用契約の更新回数　【契約更新回数】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2:24" ht="14.25">
      <c r="B30" s="92" t="s">
        <v>341</v>
      </c>
      <c r="C30" s="109" t="str">
        <f>HYPERLINK("#分類事項一覧! $B$808 "," 産業　【産業】")</f>
        <v> 産業　【産業】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2:24" ht="14.25">
      <c r="B31" s="92" t="s">
        <v>342</v>
      </c>
      <c r="C31" s="109" t="str">
        <f>HYPERLINK("#分類事項一覧! $B$1170 "," 職業　【職業】")</f>
        <v> 職業　【職業】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2:24" ht="14.25">
      <c r="B32" s="92" t="s">
        <v>343</v>
      </c>
      <c r="C32" s="109" t="str">
        <f>HYPERLINK("#分類事項一覧! $B$1478 "," 従業者規模　【従業規模】")</f>
        <v> 従業者規模　【従業規模】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2:24" ht="14.25">
      <c r="B33" s="92" t="s">
        <v>344</v>
      </c>
      <c r="C33" s="109" t="str">
        <f>HYPERLINK("#分類事項一覧! $B$1501 "," 経営組織　【経営組織】")</f>
        <v> 経営組織　【経営組織】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2:24" ht="14.25">
      <c r="B34" s="92" t="s">
        <v>345</v>
      </c>
      <c r="C34" s="109" t="str">
        <f>HYPERLINK("#分類事項一覧! $B$1514 "," 経営組織・従業上の地位・雇用形態　【経営組織･従地位･雇形】")</f>
        <v> 経営組織・従業上の地位・雇用形態　【経営組織･従地位･雇形】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2:24" ht="14.25">
      <c r="B35" s="92" t="s">
        <v>346</v>
      </c>
      <c r="C35" s="109" t="str">
        <f>HYPERLINK("#分類事項一覧! $B$1530 "," 年間就業日数　【年間日数】")</f>
        <v> 年間就業日数　【年間日数】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2:24" ht="14.25">
      <c r="B36" s="92" t="s">
        <v>347</v>
      </c>
      <c r="C36" s="109" t="str">
        <f>HYPERLINK("#分類事項一覧! $B$1544 "," 年間就業日数・就業の規則性　【年間日数･規則性】")</f>
        <v> 年間就業日数・就業の規則性　【年間日数･規則性】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2:24" ht="14.25">
      <c r="B37" s="92" t="s">
        <v>348</v>
      </c>
      <c r="C37" s="109" t="str">
        <f>HYPERLINK("#分類事項一覧! $B$1575 "," 年間就業日数・週間就業時間　【年間日数･週間時間】")</f>
        <v> 年間就業日数・週間就業時間　【年間日数･週間時間】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2:24" ht="14.25">
      <c r="B38" s="92" t="s">
        <v>349</v>
      </c>
      <c r="C38" s="109" t="str">
        <f>HYPERLINK("#分類事項一覧! $B$1610 "," 年間就業日数・就業の規則性・週間就業時間　【年間日数･規則性･週間時間】")</f>
        <v> 年間就業日数・就業の規則性・週間就業時間　【年間日数･規則性･週間時間】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2:24" ht="14.25">
      <c r="B39" s="92" t="s">
        <v>350</v>
      </c>
      <c r="C39" s="109" t="str">
        <f>HYPERLINK("#分類事項一覧! $B$1683 "," 就業の規則性　【規則性】")</f>
        <v> 就業の規則性　【規則性】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</row>
    <row r="40" spans="2:24" ht="14.25">
      <c r="B40" s="92" t="s">
        <v>351</v>
      </c>
      <c r="C40" s="109" t="str">
        <f>HYPERLINK("#分類事項一覧! $B$1693 "," 週間就業時間　【週間時間】")</f>
        <v> 週間就業時間　【週間時間】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2:24" ht="14.25">
      <c r="B41" s="92" t="s">
        <v>352</v>
      </c>
      <c r="C41" s="109" t="str">
        <f>HYPERLINK("#分類事項一覧! $B$1712 "," 所得（主な仕事からの年間収入・収益）　【所得】")</f>
        <v> 所得（主な仕事からの年間収入・収益）　【所得】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2:24" ht="14.25">
      <c r="B42" s="92" t="s">
        <v>353</v>
      </c>
      <c r="C42" s="109" t="str">
        <f>HYPERLINK("#分類事項一覧! $B$1736 "," 就業開始時期　【就開時期】")</f>
        <v> 就業開始時期　【就開時期】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2:24" ht="14.25">
      <c r="B43" s="92" t="s">
        <v>354</v>
      </c>
      <c r="C43" s="109" t="str">
        <f>HYPERLINK("#分類事項一覧! $B$1769 "," 継続就業期間　【継続期間】")</f>
        <v> 継続就業期間　【継続期間】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2:24" ht="14.25">
      <c r="B44" s="92" t="s">
        <v>355</v>
      </c>
      <c r="C44" s="109" t="str">
        <f>HYPERLINK("#分類事項一覧! $B$1786 "," 現職についた理由　【就理由】")</f>
        <v> 現職についた理由　【就理由】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2:24" ht="14.25">
      <c r="B45" s="92" t="s">
        <v>356</v>
      </c>
      <c r="C45" s="109" t="str">
        <f>HYPERLINK("#分類事項一覧! $B$1802 "," 現職の雇用形態についている理由　【雇形理由】")</f>
        <v> 現職の雇用形態についている理由　【雇形理由】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2:24" ht="14.25">
      <c r="B46" s="92" t="s">
        <v>357</v>
      </c>
      <c r="C46" s="109" t="str">
        <f>HYPERLINK("#分類事項一覧! $B$1823 "," 就業調整の有無　【調整有無】")</f>
        <v> 就業調整の有無　【調整有無】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2:24" ht="14.25">
      <c r="B47" s="92" t="s">
        <v>358</v>
      </c>
      <c r="C47" s="109" t="str">
        <f>HYPERLINK("#分類事項一覧! $B$1832 "," 就業希望意識　【就希意識】")</f>
        <v> 就業希望意識　【就希意識】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2:24" ht="14.25">
      <c r="B48" s="92" t="s">
        <v>359</v>
      </c>
      <c r="C48" s="109" t="str">
        <f>HYPERLINK("#分類事項一覧! $B$1843 "," 就業希望意識・求職活動の有無　【就希意識･求活】")</f>
        <v> 就業希望意識・求職活動の有無　【就希意識･求活】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2:24" ht="14.25">
      <c r="B49" s="92" t="s">
        <v>360</v>
      </c>
      <c r="C49" s="109" t="str">
        <f>HYPERLINK("#分類事項一覧! $B$1856 "," 就業希望意識・就業時間希望・求職活動の有無　【就希意識･就時希望･求活】")</f>
        <v> 就業希望意識・就業時間希望・求職活動の有無　【就希意識･就時希望･求活】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2:24" ht="14.25">
      <c r="B50" s="92" t="s">
        <v>361</v>
      </c>
      <c r="C50" s="109" t="str">
        <f>HYPERLINK("#分類事項一覧! $B$1877 "," 転職希望理由　【転希理由】")</f>
        <v> 転職希望理由　【転希理由】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2:24" ht="14.25">
      <c r="B51" s="92" t="s">
        <v>362</v>
      </c>
      <c r="C51" s="109" t="str">
        <f>HYPERLINK("#分類事項一覧! $B$1893 "," 就業時間希望　【就時希望】")</f>
        <v> 就業時間希望　【就時希望】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2:24" ht="14.25">
      <c r="B52" s="92" t="s">
        <v>363</v>
      </c>
      <c r="C52" s="109" t="str">
        <f>HYPERLINK("#分類事項一覧! $B$1903 "," 副業の有無　【副業有無】")</f>
        <v> 副業の有無　【副業有無】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2:24" ht="14.25">
      <c r="B53" s="92" t="s">
        <v>364</v>
      </c>
      <c r="C53" s="109" t="str">
        <f>HYPERLINK("#分類事項一覧! $B$1912 "," 就業希望の有無・求職活動の有無　【就希有無･求活】")</f>
        <v> 就業希望の有無・求職活動の有無　【就希有無･求活】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2:24" ht="14.25">
      <c r="B54" s="92" t="s">
        <v>365</v>
      </c>
      <c r="C54" s="109" t="str">
        <f>HYPERLINK("#分類事項一覧! $B$1923 "," 就業希望の有無・希望する仕事の形態・就業希望時期　【就希有無･希望形態･就希時期】")</f>
        <v> 就業希望の有無・希望する仕事の形態・就業希望時期　【就希有無･希望形態･就希時期】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2:24" ht="14.25">
      <c r="B55" s="92" t="s">
        <v>366</v>
      </c>
      <c r="C55" s="109" t="str">
        <f>HYPERLINK("#分類事項一覧! $B$1935 "," 就業希望の有無・求職活動の有無・希望する仕事の形態　【就希有無･求活･希望形態】")</f>
        <v> 就業希望の有無・求職活動の有無・希望する仕事の形態　【就希有無･求活･希望形態】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2:24" ht="14.25">
      <c r="B56" s="92" t="s">
        <v>367</v>
      </c>
      <c r="C56" s="109" t="str">
        <f>HYPERLINK("#分類事項一覧! $B$1954 "," 就業希望の有無・求職活動の有無・就業希望時期　【就希有無･求活･就希時期】")</f>
        <v> 就業希望の有無・求職活動の有無・就業希望時期　【就希有無･求活･就希時期】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</row>
    <row r="57" spans="2:24" ht="14.25">
      <c r="B57" s="92" t="s">
        <v>368</v>
      </c>
      <c r="C57" s="109" t="str">
        <f>HYPERLINK("#分類事項一覧! $B$1974 "," 就業希望の有無・求職活動の有無・非求職理由・非就業希望理由　【就希有無･求活･非求理由･非就希理由】")</f>
        <v> 就業希望の有無・求職活動の有無・非求職理由・非就業希望理由　【就希有無･求活･非求理由･非就希理由】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</row>
    <row r="58" spans="2:24" ht="14.25">
      <c r="B58" s="92" t="s">
        <v>369</v>
      </c>
      <c r="C58" s="109" t="str">
        <f>HYPERLINK("#分類事項一覧! $B$2007 "," 就業希望理由　【就希理由】")</f>
        <v> 就業希望理由　【就希理由】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2:24" ht="14.25">
      <c r="B59" s="92" t="s">
        <v>370</v>
      </c>
      <c r="C59" s="109" t="str">
        <f>HYPERLINK("#分類事項一覧! $B$2022 "," 希望する仕事の種類　【希望種類】")</f>
        <v> 希望する仕事の種類　【希望種類】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2:24" ht="14.25">
      <c r="B60" s="92" t="s">
        <v>371</v>
      </c>
      <c r="C60" s="109" t="str">
        <f>HYPERLINK("#分類事項一覧! $B$2040 "," 希望する仕事の形態　【希望形態】")</f>
        <v> 希望する仕事の形態　【希望形態】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2:24" ht="14.25">
      <c r="B61" s="92" t="s">
        <v>372</v>
      </c>
      <c r="C61" s="109" t="str">
        <f>HYPERLINK("#分類事項一覧! $B$2055 "," 求職活動の有無　【求活】")</f>
        <v> 求職活動の有無　【求活】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2:24" ht="14.25">
      <c r="B62" s="92" t="s">
        <v>373</v>
      </c>
      <c r="C62" s="109" t="str">
        <f>HYPERLINK("#分類事項一覧! $B$2063 "," 求職活動の有無・就業希望時期　【求活･就希時期】")</f>
        <v> 求職活動の有無・就業希望時期　【求活･就希時期】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2:24" ht="14.25">
      <c r="B63" s="92" t="s">
        <v>374</v>
      </c>
      <c r="C63" s="109" t="str">
        <f>HYPERLINK("#分類事項一覧! $B$2074 "," 求職活動の有無・求職期間　【求活･求職期間】")</f>
        <v> 求職活動の有無・求職期間　【求活･求職期間】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2:24" ht="14.25">
      <c r="B64" s="92" t="s">
        <v>375</v>
      </c>
      <c r="C64" s="109" t="str">
        <f>HYPERLINK("#分類事項一覧! $B$2120 "," 非求職理由　【非求理由】")</f>
        <v> 非求職理由　【非求理由】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2:24" ht="14.25">
      <c r="B65" s="92" t="s">
        <v>376</v>
      </c>
      <c r="C65" s="109" t="str">
        <f>HYPERLINK("#分類事項一覧! $B$2138 "," 求職期間　【求職期間】")</f>
        <v> 求職期間　【求職期間】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2:24" ht="14.25">
      <c r="B66" s="92" t="s">
        <v>377</v>
      </c>
      <c r="C66" s="109" t="str">
        <f>HYPERLINK("#分類事項一覧! $B$2182 "," 就業希望時期　【就希時期】")</f>
        <v> 就業希望時期　【就希時期】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2:24" ht="14.25">
      <c r="B67" s="92" t="s">
        <v>378</v>
      </c>
      <c r="C67" s="109" t="str">
        <f>HYPERLINK("#分類事項一覧! $B$2192 "," 非就業希望理由　【非就希理由】")</f>
        <v> 非就業希望理由　【非就希理由】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2:24" ht="14.25">
      <c r="B68" s="92" t="s">
        <v>379</v>
      </c>
      <c r="C68" s="109" t="str">
        <f>HYPERLINK("#分類事項一覧! $B$2210 "," 就業異動　【異動】")</f>
        <v> 就業異動　【異動】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2:24" ht="14.25">
      <c r="B69" s="92" t="s">
        <v>380</v>
      </c>
      <c r="C69" s="109" t="str">
        <f>HYPERLINK("#分類事項一覧! $B$2221 "," 過去１年以内の就業異動　【過１異動】")</f>
        <v> 過去１年以内の就業異動　【過１異動】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2:24" ht="14.25">
      <c r="B70" s="92" t="s">
        <v>381</v>
      </c>
      <c r="C70" s="109" t="str">
        <f>HYPERLINK("#分類事項一覧! $B$2233 "," 雇用形態の異動区分　【雇形異動区分】")</f>
        <v> 雇用形態の異動区分　【雇形異動区分】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2:24" ht="14.25">
      <c r="B71" s="92" t="s">
        <v>382</v>
      </c>
      <c r="C71" s="109" t="str">
        <f>HYPERLINK("#分類事項一覧! $B$2257 "," 前職の有無　【前職有無】")</f>
        <v> 前職の有無　【前職有無】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2:24" ht="14.25">
      <c r="B72" s="92" t="s">
        <v>383</v>
      </c>
      <c r="C72" s="109" t="str">
        <f>HYPERLINK("#分類事項一覧! $B$2266 "," 前職の有無・前職の離職時期　【前職有無･前職離職時期】")</f>
        <v> 前職の有無・前職の離職時期　【前職有無･前職離職時期】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2:24" ht="14.25">
      <c r="B73" s="92" t="s">
        <v>384</v>
      </c>
      <c r="C73" s="109" t="str">
        <f>HYPERLINK("#分類事項一覧! $B$2351 "," 前職の有無・離職期間　【前職有無･離職期間】")</f>
        <v> 前職の有無・離職期間　【前職有無･離職期間】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2:24" ht="14.25">
      <c r="B74" s="92" t="s">
        <v>385</v>
      </c>
      <c r="C74" s="109" t="str">
        <f>HYPERLINK("#分類事項一覧! $B$2374 "," 前職の有無・前職の離職理由　【前職有無･前職離職理由】")</f>
        <v> 前職の有無・前職の離職理由　【前職有無･前職離職理由】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2:24" ht="14.25">
      <c r="B75" s="92" t="s">
        <v>386</v>
      </c>
      <c r="C75" s="109" t="str">
        <f>HYPERLINK("#分類事項一覧! $B$2398 "," 前職の離職時期　【前職離職時期】")</f>
        <v> 前職の離職時期　【前職離職時期】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2:24" ht="14.25">
      <c r="B76" s="92" t="s">
        <v>387</v>
      </c>
      <c r="C76" s="109" t="str">
        <f>HYPERLINK("#分類事項一覧! $B$2480 "," 離職期間　【離職期間】")</f>
        <v> 離職期間　【離職期間】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2:24" ht="14.25">
      <c r="B77" s="92" t="s">
        <v>388</v>
      </c>
      <c r="C77" s="109" t="str">
        <f>HYPERLINK("#分類事項一覧! $B$2506 "," 前職の離職理由　【前職離職理由】")</f>
        <v> 前職の離職理由　【前職離職理由】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2:24" ht="14.25">
      <c r="B78" s="92" t="s">
        <v>389</v>
      </c>
      <c r="C78" s="109" t="str">
        <f>HYPERLINK("#分類事項一覧! $B$2528 "," 初職の有無　【初職有無】")</f>
        <v> 初職の有無　【初職有無】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2:24" ht="14.25">
      <c r="B79" s="92" t="s">
        <v>390</v>
      </c>
      <c r="C79" s="109" t="str">
        <f>HYPERLINK("#分類事項一覧! $B$2537 "," 初職と現職等との関係　【初職現職関係】")</f>
        <v> 初職と現職等との関係　【初職現職関係】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2:24" ht="14.25">
      <c r="B80" s="92" t="s">
        <v>391</v>
      </c>
      <c r="C80" s="109" t="str">
        <f>HYPERLINK("#分類事項一覧! $B$2547 "," 初職に就いた時期　【初就時期】")</f>
        <v> 初職に就いた時期　【初就時期】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2:24" ht="14.25">
      <c r="B81" s="92" t="s">
        <v>392</v>
      </c>
      <c r="C81" s="109" t="str">
        <f>HYPERLINK("#分類事項一覧! $B$2568 "," 初職に就いた年齢　【初就年齢】")</f>
        <v> 初職に就いた年齢　【初就年齢】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2:24" ht="14.25">
      <c r="B82" s="92" t="s">
        <v>393</v>
      </c>
      <c r="C82" s="109" t="str">
        <f>HYPERLINK("#分類事項一覧! $B$2592 "," 初職の従業上の地位・雇用形態　【初職従地位･雇形】")</f>
        <v> 初職の従業上の地位・雇用形態　【初職従地位･雇形】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2:24" ht="14.25">
      <c r="B83" s="92" t="s">
        <v>394</v>
      </c>
      <c r="C83" s="109" t="str">
        <f>HYPERLINK("#分類事項一覧! $B$2615 "," 職業訓練・自己啓発の有無　【職訓･自啓有無】")</f>
        <v> 職業訓練・自己啓発の有無　【職訓･自啓有無】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2:24" ht="14.25">
      <c r="B84" s="92" t="s">
        <v>395</v>
      </c>
      <c r="C84" s="109" t="str">
        <f>HYPERLINK("#分類事項一覧! $B$2623 "," 職業訓練・自己啓発の有無・職業訓練・自己啓発の内容　【職訓･自啓有無･職訓･自啓内容】")</f>
        <v> 職業訓練・自己啓発の有無・職業訓練・自己啓発の内容　【職訓･自啓有無･職訓･自啓内容】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2:24" ht="14.25">
      <c r="B85" s="92" t="s">
        <v>396</v>
      </c>
      <c r="C85" s="109" t="str">
        <f>HYPERLINK("#分類事項一覧! $B$2658 "," 転居の有無・居住開始時期・転居前の居住地　【転居有無･居開時期･転前居住地】")</f>
        <v> 転居の有無・居住開始時期・転居前の居住地　【転居有無･居開時期･転前居住地】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2:24" ht="14.25">
      <c r="B86" s="92" t="s">
        <v>397</v>
      </c>
      <c r="C86" s="109" t="str">
        <f>HYPERLINK("#分類事項一覧! $B$2678 "," 転居の有無・転居前の居住地　【転居有無･転前居住地】")</f>
        <v> 転居の有無・転居前の居住地　【転居有無･転前居住地】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2:24" ht="14.25">
      <c r="B87" s="92" t="s">
        <v>398</v>
      </c>
      <c r="C87" s="109" t="str">
        <f>HYPERLINK("#分類事項一覧! $B$2739 "," 過去１年以内の転居の有無・転居前の居住地　【過１転居有無･転前居住地】")</f>
        <v> 過去１年以内の転居の有無・転居前の居住地　【過１転居有無･転前居住地】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</row>
    <row r="88" spans="2:24" ht="14.25">
      <c r="B88" s="92" t="s">
        <v>399</v>
      </c>
      <c r="C88" s="109" t="str">
        <f>HYPERLINK("#分類事項一覧! $B$2800 "," 過去１年以内の転居の有無・過去１年以内の就業異動　【過１転居有無･過１異動】")</f>
        <v> 過去１年以内の転居の有無・過去１年以内の就業異動　【過１転居有無･過１異動】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</row>
    <row r="89" spans="2:24" ht="14.25">
      <c r="B89" s="92" t="s">
        <v>400</v>
      </c>
      <c r="C89" s="109" t="str">
        <f>HYPERLINK("#分類事項一覧! $B$2819 "," 居住開始時期　【居開時期】")</f>
        <v> 居住開始時期　【居開時期】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</row>
    <row r="90" spans="2:24" ht="14.25">
      <c r="B90" s="92" t="s">
        <v>401</v>
      </c>
      <c r="C90" s="109" t="str">
        <f>HYPERLINK("#分類事項一覧! $B$2891 "," 転居理由　【転居理由】")</f>
        <v> 転居理由　【転居理由】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2:24" ht="14.25">
      <c r="B91" s="92" t="s">
        <v>402</v>
      </c>
      <c r="C91" s="109" t="str">
        <f>HYPERLINK("#分類事項一覧! $B$2909 "," 現在の居住地　【現居住地】")</f>
        <v> 現在の居住地　【現居住地】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2:24" ht="14.25">
      <c r="B92" s="92" t="s">
        <v>403</v>
      </c>
      <c r="C92" s="109" t="str">
        <f>HYPERLINK("#分類事項一覧! $B$2963 "," 転居前の居住地　【転前居住地】")</f>
        <v> 転居前の居住地　【転前居住地】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2:24" ht="14.25">
      <c r="B93" s="92" t="s">
        <v>404</v>
      </c>
      <c r="C93" s="109" t="str">
        <f>HYPERLINK("#分類事項一覧! $B$3018 "," 育児の有無・頻度　【育児有無･頻度】")</f>
        <v> 育児の有無・頻度　【育児有無･頻度】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2:24" ht="14.25">
      <c r="B94" s="92" t="s">
        <v>405</v>
      </c>
      <c r="C94" s="109" t="str">
        <f>HYPERLINK("#分類事項一覧! $B$3031 "," 育児の有無・頻度・育児休業等制度利用の有無　【育児有無･頻度･育児休有無】")</f>
        <v> 育児の有無・頻度・育児休業等制度利用の有無　【育児有無･頻度･育児休有無】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2:24" ht="14.25">
      <c r="B95" s="92" t="s">
        <v>406</v>
      </c>
      <c r="C95" s="109" t="str">
        <f>HYPERLINK("#分類事項一覧! $B$3042 "," 育児休業等制度利用の有無　【育児休有無】")</f>
        <v> 育児休業等制度利用の有無　【育児休有無】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2:24" ht="14.25">
      <c r="B96" s="92" t="s">
        <v>407</v>
      </c>
      <c r="C96" s="109" t="str">
        <f>HYPERLINK("#分類事項一覧! $B$3051 "," 育児休業等制度利用の有無・育児休業等制度の種類　【育児休有無･育児休種類】")</f>
        <v> 育児休業等制度利用の有無・育児休業等制度の種類　【育児休有無･育児休種類】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</row>
    <row r="97" spans="2:24" ht="14.25">
      <c r="B97" s="92" t="s">
        <v>408</v>
      </c>
      <c r="C97" s="109" t="str">
        <f>HYPERLINK("#分類事項一覧! $B$3065 "," 介護の有無・頻度　【介護有無･頻度】")</f>
        <v> 介護の有無・頻度　【介護有無･頻度】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</row>
    <row r="98" spans="2:24" ht="14.25">
      <c r="B98" s="92" t="s">
        <v>409</v>
      </c>
      <c r="C98" s="109" t="str">
        <f>HYPERLINK("#分類事項一覧! $B$3078 "," 介護の有無・頻度・介護休業等制度利用の有無　【介護有無･頻度･介護休有無】")</f>
        <v> 介護の有無・頻度・介護休業等制度利用の有無　【介護有無･頻度･介護休有無】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2:24" ht="14.25">
      <c r="B99" s="92" t="s">
        <v>410</v>
      </c>
      <c r="C99" s="109" t="str">
        <f>HYPERLINK("#分類事項一覧! $B$3089 "," 介護休業等制度利用の有無　【介護休有無】")</f>
        <v> 介護休業等制度利用の有無　【介護休有無】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2:24" ht="14.25">
      <c r="B100" s="92" t="s">
        <v>411</v>
      </c>
      <c r="C100" s="109" t="str">
        <f>HYPERLINK("#分類事項一覧! $B$3098 "," 介護休業等制度利用の有無・介護休業等制度の種類　【介護休有無･介護休種類】")</f>
        <v> 介護休業等制度利用の有無・介護休業等制度の種類　【介護休有無･介護休種類】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2:24" ht="14.25">
      <c r="B101" s="92" t="s">
        <v>412</v>
      </c>
      <c r="C101" s="109" t="str">
        <f>HYPERLINK("#分類事項一覧! $B$3112 "," 収入の種類　【収入種類】")</f>
        <v> 収入の種類　【収入種類】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2:24" ht="14.25">
      <c r="B102" s="92" t="s">
        <v>413</v>
      </c>
      <c r="C102" s="109" t="str">
        <f>HYPERLINK("#分類事項一覧! $B$3142 "," 主な収入の種類　【主収入種類】")</f>
        <v> 主な収入の種類　【主収入種類】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2:24" ht="14.25">
      <c r="B103" s="92" t="s">
        <v>414</v>
      </c>
      <c r="C103" s="109" t="str">
        <f>HYPERLINK("#分類事項一覧! $B$3161 "," 現職の従業上の地位・雇用形態　【現職従地位･雇形】")</f>
        <v> 現職の従業上の地位・雇用形態　【現職従地位･雇形】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2:24" ht="14.25">
      <c r="B104" s="92" t="s">
        <v>415</v>
      </c>
      <c r="C104" s="109" t="str">
        <f>HYPERLINK("#分類事項一覧! $B$3181 "," 現職の従業上の地位・雇用形態・起業の有無・従業者規模　【現職従地位･雇形･起業有無･従業規模】")</f>
        <v> 現職の従業上の地位・雇用形態・起業の有無・従業者規模　【現職従地位･雇形･起業有無･従業規模】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2:24" ht="14.25">
      <c r="B105" s="92" t="s">
        <v>416</v>
      </c>
      <c r="C105" s="109" t="str">
        <f>HYPERLINK("#分類事項一覧! $B$3220 "," 現職の従業上の地位・雇用形態・雇用契約期間の定めの有無　【現職従地位･雇形･契約期間】")</f>
        <v> 現職の従業上の地位・雇用形態・雇用契約期間の定めの有無　【現職従地位･雇形･契約期間】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2:24" ht="14.25">
      <c r="B106" s="92" t="s">
        <v>417</v>
      </c>
      <c r="C106" s="109" t="str">
        <f>HYPERLINK("#分類事項一覧! $B$3254 "," 本業の従業上の地位・雇用形態　【本業従地位･雇形】")</f>
        <v> 本業の従業上の地位・雇用形態　【本業従地位･雇形】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2:24" ht="14.25">
      <c r="B107" s="92" t="s">
        <v>418</v>
      </c>
      <c r="C107" s="109" t="str">
        <f>HYPERLINK("#分類事項一覧! $B$3264 "," 本業の従業上の地位・雇用形態・起業の有無　【本業従地位･雇形･起業有無】")</f>
        <v> 本業の従業上の地位・雇用形態・起業の有無　【本業従地位･雇形･起業有無】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2:24" ht="14.25">
      <c r="B108" s="92" t="s">
        <v>419</v>
      </c>
      <c r="C108" s="109" t="str">
        <f>HYPERLINK("#分類事項一覧! $B$3286 "," 現職の起業の有無　【現職起業有無】")</f>
        <v> 現職の起業の有無　【現職起業有無】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2:24" ht="14.25">
      <c r="B109" s="92" t="s">
        <v>420</v>
      </c>
      <c r="C109" s="109" t="str">
        <f>HYPERLINK("#分類事項一覧! $B$3294 "," 現職の雇用契約期間の定めの有無　【現職契約期間】")</f>
        <v> 現職の雇用契約期間の定めの有無　【現職契約期間】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</row>
    <row r="110" spans="2:24" ht="14.25">
      <c r="B110" s="92" t="s">
        <v>421</v>
      </c>
      <c r="C110" s="109" t="str">
        <f>HYPERLINK("#分類事項一覧! $B$3312 "," 現職の産業　【現職産業】")</f>
        <v> 現職の産業　【現職産業】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2:24" ht="14.25">
      <c r="B111" s="92" t="s">
        <v>422</v>
      </c>
      <c r="C111" s="109" t="str">
        <f>HYPERLINK("#分類事項一覧! $B$3339 "," 本業の産業　【本業産業】")</f>
        <v> 本業の産業　【本業産業】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</row>
    <row r="112" spans="2:24" ht="14.25">
      <c r="B112" s="92" t="s">
        <v>423</v>
      </c>
      <c r="C112" s="109" t="str">
        <f>HYPERLINK("#分類事項一覧! $B$3366 "," 現職の職業　【現職職業】")</f>
        <v> 現職の職業　【現職職業】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2:24" ht="14.25">
      <c r="B113" s="92" t="s">
        <v>424</v>
      </c>
      <c r="C113" s="109" t="str">
        <f>HYPERLINK("#分類事項一覧! $B$3385 "," 現職の継続就業期間　【現職継続期間】")</f>
        <v> 現職の継続就業期間　【現職継続期間】</v>
      </c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2:24" ht="14.25">
      <c r="B114" s="92" t="s">
        <v>425</v>
      </c>
      <c r="C114" s="109" t="str">
        <f>HYPERLINK("#分類事項一覧! $B$3412 "," 本業の年間就業日数・就業の規則性・週間就業時間　【本業年間日数･規則性･週間時間】")</f>
        <v> 本業の年間就業日数・就業の規則性・週間就業時間　【本業年間日数･規則性･週間時間】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2:24" ht="14.25">
      <c r="B115" s="92" t="s">
        <v>426</v>
      </c>
      <c r="C115" s="109" t="str">
        <f>HYPERLINK("#分類事項一覧! $B$3450 "," 本業の所得　【本業所得】")</f>
        <v> 本業の所得　【本業所得】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2:24" ht="14.25">
      <c r="B116" s="92" t="s">
        <v>427</v>
      </c>
      <c r="C116" s="109" t="str">
        <f>HYPERLINK("#分類事項一覧! $B$3473 "," 副業の従業上の地位・雇用形態　【副業従地位･雇形】")</f>
        <v> 副業の従業上の地位・雇用形態　【副業従地位･雇形】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2:24" ht="14.25">
      <c r="B117" s="92" t="s">
        <v>428</v>
      </c>
      <c r="C117" s="109" t="str">
        <f>HYPERLINK("#分類事項一覧! $B$3483 "," 副業の産業　【副業産業】")</f>
        <v> 副業の産業　【副業産業】</v>
      </c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2:24" ht="14.25">
      <c r="B118" s="92" t="s">
        <v>429</v>
      </c>
      <c r="C118" s="109" t="str">
        <f>HYPERLINK("#分類事項一覧! $B$3510 "," 前職の従業上の地位・雇用形態　【前職従地位･雇形】")</f>
        <v> 前職の従業上の地位・雇用形態　【前職従地位･雇形】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2:24" ht="14.25">
      <c r="B119" s="92" t="s">
        <v>430</v>
      </c>
      <c r="C119" s="109" t="str">
        <f>HYPERLINK("#分類事項一覧! $B$3530 "," 前職の雇用契約期間の定めの有無　【前職契約期間】")</f>
        <v> 前職の雇用契約期間の定めの有無　【前職契約期間】</v>
      </c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2:24" ht="14.25">
      <c r="B120" s="92" t="s">
        <v>431</v>
      </c>
      <c r="C120" s="109" t="str">
        <f>HYPERLINK("#分類事項一覧! $B$3548 "," 前職の産業　【前職産業】")</f>
        <v> 前職の産業　【前職産業】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2:24" ht="14.25">
      <c r="B121" s="92" t="s">
        <v>432</v>
      </c>
      <c r="C121" s="109" t="str">
        <f>HYPERLINK("#分類事項一覧! $B$3575 "," 前職の職業　【前職職業】")</f>
        <v> 前職の職業　【前職職業】</v>
      </c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2:24" ht="14.25">
      <c r="B122" s="92" t="s">
        <v>433</v>
      </c>
      <c r="C122" s="109" t="str">
        <f>HYPERLINK("#分類事項一覧! $B$3594 "," 前職の継続就業期間　【前職継続期間】")</f>
        <v> 前職の継続就業期間　【前職継続期間】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2:24" ht="14.25">
      <c r="B123" s="92" t="s">
        <v>434</v>
      </c>
      <c r="C123" s="109" t="str">
        <f>HYPERLINK("#分類事項一覧! $B$3621 "," 世帯主の年齢　【世主年齢】")</f>
        <v> 世帯主の年齢　【世主年齢】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2:24" ht="14.25">
      <c r="B124" s="92" t="s">
        <v>435</v>
      </c>
      <c r="C124" s="109" t="str">
        <f>HYPERLINK("#分類事項一覧! $B$3643 "," 世帯主の就業状態・仕事の主従　【世主就状･仕主従】")</f>
        <v> 世帯主の就業状態・仕事の主従　【世主就状･仕主従】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2:24" ht="14.25">
      <c r="B125" s="92" t="s">
        <v>436</v>
      </c>
      <c r="C125" s="109" t="str">
        <f>HYPERLINK("#分類事項一覧! $B$3652 "," 世帯主の就業状態・仕事の主従・従業上の地位・雇用形態　【世主就状･仕主従･従地位･雇形】")</f>
        <v> 世帯主の就業状態・仕事の主従・従業上の地位・雇用形態　【世主就状･仕主従･従地位･雇形】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2:24" ht="14.25">
      <c r="B126" s="92" t="s">
        <v>437</v>
      </c>
      <c r="C126" s="109" t="str">
        <f>HYPERLINK("#分類事項一覧! $B$3662 "," 世帯主の従業上の地位・雇用形態　【世主従地位･雇形】")</f>
        <v> 世帯主の従業上の地位・雇用形態　【世主従地位･雇形】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2:24" ht="14.25">
      <c r="B127" s="92" t="s">
        <v>438</v>
      </c>
      <c r="C127" s="109" t="str">
        <f>HYPERLINK("#分類事項一覧! $B$3670 "," 世帯主の所得　【世主所得】")</f>
        <v> 世帯主の所得　【世主所得】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2:24" ht="14.25">
      <c r="B128" s="92" t="s">
        <v>439</v>
      </c>
      <c r="C128" s="109" t="str">
        <f>HYPERLINK("#分類事項一覧! $B$3693 "," 世帯主の主な収入の種類　【世主主収入種類】")</f>
        <v> 世帯主の主な収入の種類　【世主主収入種類】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2:24" ht="14.25">
      <c r="B129" s="92" t="s">
        <v>440</v>
      </c>
      <c r="C129" s="109" t="str">
        <f>HYPERLINK("#分類事項一覧! $B$3712 "," 夫の年齢　【夫年齢】")</f>
        <v> 夫の年齢　【夫年齢】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2:24" ht="14.25">
      <c r="B130" s="92" t="s">
        <v>441</v>
      </c>
      <c r="C130" s="109" t="str">
        <f>HYPERLINK("#分類事項一覧! $B$3732 "," 夫の教育　【夫教育】")</f>
        <v> 夫の教育　【夫教育】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2:24" ht="14.25">
      <c r="B131" s="92" t="s">
        <v>442</v>
      </c>
      <c r="C131" s="109" t="str">
        <f>HYPERLINK("#分類事項一覧! $B$3748 "," 夫の就業状態・仕事の主従　【夫就状･仕主従】")</f>
        <v> 夫の就業状態・仕事の主従　【夫就状･仕主従】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2:24" ht="14.25">
      <c r="B132" s="92" t="s">
        <v>443</v>
      </c>
      <c r="C132" s="109" t="str">
        <f>HYPERLINK("#分類事項一覧! $B$3757 "," 夫の就業状態・仕事の主従・従業上の地位・雇用形態　【夫就状･仕主従･従地位･雇形】")</f>
        <v> 夫の就業状態・仕事の主従・従業上の地位・雇用形態　【夫就状･仕主従･従地位･雇形】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2:24" ht="14.25">
      <c r="B133" s="92" t="s">
        <v>444</v>
      </c>
      <c r="C133" s="109" t="str">
        <f>HYPERLINK("#分類事項一覧! $B$3766 "," 夫の就業状態・仕事の主従・所得　【夫就状･仕主従･所得】")</f>
        <v> 夫の就業状態・仕事の主従・所得　【夫就状･仕主従･所得】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2:24" ht="14.25">
      <c r="B134" s="92" t="s">
        <v>445</v>
      </c>
      <c r="C134" s="109" t="str">
        <f>HYPERLINK("#分類事項一覧! $B$3792 "," 夫の就業状態・仕事の主従・育児休業等制度利用の有無・従業上の地位・雇用形態　【夫就状･仕主従･育児休有無･従地位･雇形】")</f>
        <v> 夫の就業状態・仕事の主従・育児休業等制度利用の有無・従業上の地位・雇用形態　【夫就状･仕主従･育児休有無･従地位･雇形】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2:24" ht="14.25">
      <c r="B135" s="92" t="s">
        <v>446</v>
      </c>
      <c r="C135" s="109" t="str">
        <f>HYPERLINK("#分類事項一覧! $B$3811 "," 夫の従業上の地位・雇用形態　【夫従地位･雇形】")</f>
        <v> 夫の従業上の地位・雇用形態　【夫従地位･雇形】</v>
      </c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2:24" ht="14.25">
      <c r="B136" s="92" t="s">
        <v>447</v>
      </c>
      <c r="C136" s="109" t="str">
        <f>HYPERLINK("#分類事項一覧! $B$3822 "," 夫の年間就業日数・週間就業時間　【夫年間日数･週間時間】")</f>
        <v> 夫の年間就業日数・週間就業時間　【夫年間日数･週間時間】</v>
      </c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2:24" ht="14.25">
      <c r="B137" s="92" t="s">
        <v>448</v>
      </c>
      <c r="C137" s="109" t="str">
        <f>HYPERLINK("#分類事項一覧! $B$3857 "," 夫の所得　【夫所得】")</f>
        <v> 夫の所得　【夫所得】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2:24" ht="14.25">
      <c r="B138" s="92" t="s">
        <v>449</v>
      </c>
      <c r="C138" s="109" t="str">
        <f>HYPERLINK("#分類事項一覧! $B$3880 "," 夫の就業希望の有無・求職活動の有無　【夫就希有無･求活】")</f>
        <v> 夫の就業希望の有無・求職活動の有無　【夫就希有無･求活】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2:24" ht="14.25">
      <c r="B139" s="92" t="s">
        <v>450</v>
      </c>
      <c r="C139" s="109" t="str">
        <f>HYPERLINK("#分類事項一覧! $B$3889 "," 夫の前職の離職理由　【夫前職離職理由】")</f>
        <v> 夫の前職の離職理由　【夫前職離職理由】</v>
      </c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2:24" ht="14.25">
      <c r="B140" s="92" t="s">
        <v>451</v>
      </c>
      <c r="C140" s="109" t="str">
        <f>HYPERLINK("#分類事項一覧! $B$3911 "," 夫の育児の有無・頻度　【夫育児有無･頻度】")</f>
        <v> 夫の育児の有無・頻度　【夫育児有無･頻度】</v>
      </c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2:24" ht="14.25">
      <c r="B141" s="92" t="s">
        <v>452</v>
      </c>
      <c r="C141" s="109" t="str">
        <f>HYPERLINK("#分類事項一覧! $B$3926 "," 夫の育児休業等制度の種類　【夫育児休種類】")</f>
        <v> 夫の育児休業等制度の種類　【夫育児休種類】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2:24" ht="14.25">
      <c r="B142" s="92" t="s">
        <v>453</v>
      </c>
      <c r="C142" s="109" t="str">
        <f>HYPERLINK("#分類事項一覧! $B$3935 "," 夫の主な収入の種類　【夫主収入種類】")</f>
        <v> 夫の主な収入の種類　【夫主収入種類】</v>
      </c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2:24" ht="14.25">
      <c r="B143" s="92" t="s">
        <v>454</v>
      </c>
      <c r="C143" s="109" t="str">
        <f>HYPERLINK("#分類事項一覧! $B$3954 "," 妻の年齢　【妻年齢】")</f>
        <v> 妻の年齢　【妻年齢】</v>
      </c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</row>
    <row r="144" spans="2:24" ht="14.25">
      <c r="B144" s="92" t="s">
        <v>455</v>
      </c>
      <c r="C144" s="109" t="str">
        <f>HYPERLINK("#分類事項一覧! $B$3974 "," 妻の教育　【妻教育】")</f>
        <v> 妻の教育　【妻教育】</v>
      </c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2:24" ht="14.25">
      <c r="B145" s="92" t="s">
        <v>456</v>
      </c>
      <c r="C145" s="109" t="str">
        <f>HYPERLINK("#分類事項一覧! $B$3990 "," 妻の就業状態・仕事の主従　【妻就状･仕主従】")</f>
        <v> 妻の就業状態・仕事の主従　【妻就状･仕主従】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2:24" ht="14.25">
      <c r="B146" s="92" t="s">
        <v>457</v>
      </c>
      <c r="C146" s="109" t="str">
        <f>HYPERLINK("#分類事項一覧! $B$4001 "," 妻の就業状態・仕事の主従・年間就業日数・週間就業時間　【妻就状･仕主従･年間日数･週間時間】")</f>
        <v> 妻の就業状態・仕事の主従・年間就業日数・週間就業時間　【妻就状･仕主従･年間日数･週間時間】</v>
      </c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2:24" ht="14.25">
      <c r="B147" s="92" t="s">
        <v>458</v>
      </c>
      <c r="C147" s="109" t="str">
        <f>HYPERLINK("#分類事項一覧! $B$4044 "," 妻の就業状態・仕事の主従・従業上の地位・雇用形態・就業希望の有無　【妻就状･仕主従･従地位･雇形･就希有無】")</f>
        <v> 妻の就業状態・仕事の主従・従業上の地位・雇用形態・就業希望の有無　【妻就状･仕主従･従地位･雇形･就希有無】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2:24" ht="14.25">
      <c r="B148" s="92" t="s">
        <v>459</v>
      </c>
      <c r="C148" s="109" t="str">
        <f>HYPERLINK("#分類事項一覧! $B$4062 "," 妻の就業状態・仕事の主従・従業上の地位・雇用形態・就業希望の有無・求職活動の有無　【妻就状･仕主従･従地位･形･就希有無･求活】")</f>
        <v> 妻の就業状態・仕事の主従・従業上の地位・雇用形態・就業希望の有無・求職活動の有無　【妻就状･仕主従･従地位･形･就希有無･求活】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2:24" ht="14.25">
      <c r="B149" s="92" t="s">
        <v>460</v>
      </c>
      <c r="C149" s="109" t="str">
        <f>HYPERLINK("#分類事項一覧! $B$4081 "," 妻の就業状態・仕事の主従・現職についた理由　【妻就状･仕主従･就理由】")</f>
        <v> 妻の就業状態・仕事の主従・現職についた理由　【妻就状･仕主従･就理由】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2:24" ht="14.25">
      <c r="B150" s="92" t="s">
        <v>461</v>
      </c>
      <c r="C150" s="109" t="str">
        <f>HYPERLINK("#分類事項一覧! $B$4099 "," 妻の就業状態・仕事の主従・育児休業等制度利用の有無・従業上の地位・雇用形態　【妻就状･仕主従･育児休有無･従地位･雇形】")</f>
        <v> 妻の就業状態・仕事の主従・育児休業等制度利用の有無・従業上の地位・雇用形態　【妻就状･仕主従･育児休有無･従地位･雇形】</v>
      </c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2:24" ht="14.25">
      <c r="B151" s="92" t="s">
        <v>462</v>
      </c>
      <c r="C151" s="109" t="str">
        <f>HYPERLINK("#分類事項一覧! $B$4130 "," 妻の従業上の地位・雇用形態　【妻従地位･雇形】")</f>
        <v> 妻の従業上の地位・雇用形態　【妻従地位･雇形】</v>
      </c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2:24" ht="14.25">
      <c r="B152" s="92" t="s">
        <v>463</v>
      </c>
      <c r="C152" s="109" t="str">
        <f>HYPERLINK("#分類事項一覧! $B$4147 "," 妻の現職の従業上の地位・雇用形態　【妻現職従地位･雇形】")</f>
        <v> 妻の現職の従業上の地位・雇用形態　【妻現職従地位･雇形】</v>
      </c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2:24" ht="14.25">
      <c r="B153" s="92" t="s">
        <v>464</v>
      </c>
      <c r="C153" s="109" t="str">
        <f>HYPERLINK("#分類事項一覧! $B$4157 "," 妻の前職の従業上の地位・雇用形態　【妻前職従地位･雇形】")</f>
        <v> 妻の前職の従業上の地位・雇用形態　【妻前職従地位･雇形】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2:24" ht="14.25">
      <c r="B154" s="92" t="s">
        <v>465</v>
      </c>
      <c r="C154" s="109" t="str">
        <f>HYPERLINK("#分類事項一覧! $B$4165 "," 妻の年間就業日数・就業の規則性・週間就業時間　【妻年間日数･規則性･週間時間】")</f>
        <v> 妻の年間就業日数・就業の規則性・週間就業時間　【妻年間日数･規則性･週間時間】</v>
      </c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2:24" ht="14.25">
      <c r="B155" s="92" t="s">
        <v>466</v>
      </c>
      <c r="C155" s="109" t="str">
        <f>HYPERLINK("#分類事項一覧! $B$4239 "," 妻の年間就業日数・週間就業時間　【妻年間日数･週間時間】")</f>
        <v> 妻の年間就業日数・週間就業時間　【妻年間日数･週間時間】</v>
      </c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2:24" ht="14.25">
      <c r="B156" s="92" t="s">
        <v>467</v>
      </c>
      <c r="C156" s="109" t="str">
        <f>HYPERLINK("#分類事項一覧! $B$4250 "," 妻の所得　【妻所得】")</f>
        <v> 妻の所得　【妻所得】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2:24" ht="14.25">
      <c r="B157" s="92" t="s">
        <v>468</v>
      </c>
      <c r="C157" s="109" t="str">
        <f>HYPERLINK("#分類事項一覧! $B$4275 "," 妻の継続就業期間　【妻継続期間】")</f>
        <v> 妻の継続就業期間　【妻継続期間】</v>
      </c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2:24" ht="14.25">
      <c r="B158" s="92" t="s">
        <v>469</v>
      </c>
      <c r="C158" s="109" t="str">
        <f>HYPERLINK("#分類事項一覧! $B$4291 "," 妻の就業希望意識　【妻就希意識】")</f>
        <v> 妻の就業希望意識　【妻就希意識】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2:24" ht="14.25">
      <c r="B159" s="92" t="s">
        <v>470</v>
      </c>
      <c r="C159" s="109" t="str">
        <f>HYPERLINK("#分類事項一覧! $B$4302 "," 妻の就業希望の有無・求職活動の有無　【妻就希有無･求活】")</f>
        <v> 妻の就業希望の有無・求職活動の有無　【妻就希有無･求活】</v>
      </c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2:24" ht="14.25">
      <c r="B160" s="92" t="s">
        <v>471</v>
      </c>
      <c r="C160" s="109" t="str">
        <f>HYPERLINK("#分類事項一覧! $B$4313 "," 妻の希望する仕事の形態　【妻希望形態】")</f>
        <v> 妻の希望する仕事の形態　【妻希望形態】</v>
      </c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2:24" ht="14.25">
      <c r="B161" s="92" t="s">
        <v>472</v>
      </c>
      <c r="C161" s="109" t="str">
        <f>HYPERLINK("#分類事項一覧! $B$4328 "," 妻の過去１年以内の就業異動　【妻過１異動】")</f>
        <v> 妻の過去１年以内の就業異動　【妻過１異動】</v>
      </c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</row>
    <row r="162" spans="2:24" ht="14.25">
      <c r="B162" s="92" t="s">
        <v>473</v>
      </c>
      <c r="C162" s="109" t="str">
        <f>HYPERLINK("#分類事項一覧! $B$4340 "," 妻の前職の有無・前職の離職理由　【妻前職有無･前職離職理由】")</f>
        <v> 妻の前職の有無・前職の離職理由　【妻前職有無･前職離職理由】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2:24" ht="14.25">
      <c r="B163" s="92" t="s">
        <v>474</v>
      </c>
      <c r="C163" s="109" t="str">
        <f>HYPERLINK("#分類事項一覧! $B$4351 "," 妻の前職の離職理由　【妻前職離職理由】")</f>
        <v> 妻の前職の離職理由　【妻前職離職理由】</v>
      </c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</row>
    <row r="164" spans="2:24" ht="14.25">
      <c r="B164" s="92" t="s">
        <v>475</v>
      </c>
      <c r="C164" s="109" t="str">
        <f>HYPERLINK("#分類事項一覧! $B$4360 "," 妻の離職期間　【妻離職期間】")</f>
        <v> 妻の離職期間　【妻離職期間】</v>
      </c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2:24" ht="14.25">
      <c r="B165" s="92" t="s">
        <v>476</v>
      </c>
      <c r="C165" s="109" t="str">
        <f>HYPERLINK("#分類事項一覧! $B$4376 "," 妻の育児の有無・頻度　【妻育児有無･頻度】")</f>
        <v> 妻の育児の有無・頻度　【妻育児有無･頻度】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2:24" ht="14.25">
      <c r="B166" s="92" t="s">
        <v>477</v>
      </c>
      <c r="C166" s="109" t="str">
        <f>HYPERLINK("#分類事項一覧! $B$4391 "," 妻の育児休業等制度利用の有無　【妻育児休有無】")</f>
        <v> 妻の育児休業等制度利用の有無　【妻育児休有無】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</row>
    <row r="167" spans="2:24" ht="14.25">
      <c r="B167" s="92" t="s">
        <v>478</v>
      </c>
      <c r="C167" s="109" t="str">
        <f>HYPERLINK("#分類事項一覧! $B$4399 "," 妻の育児休業等制度利用の有無・育児休業等制度の種類　【妻育児休有無･育児休種類】")</f>
        <v> 妻の育児休業等制度利用の有無・育児休業等制度の種類　【妻育児休有無･育児休種類】</v>
      </c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2:24" ht="14.25">
      <c r="B168" s="92" t="s">
        <v>479</v>
      </c>
      <c r="C168" s="109" t="str">
        <f>HYPERLINK("#分類事項一覧! $B$4413 "," 妻の育児休業等制度の種類　【妻育児休種類】")</f>
        <v> 妻の育児休業等制度の種類　【妻育児休種類】</v>
      </c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2:24" ht="14.25">
      <c r="B169" s="92" t="s">
        <v>480</v>
      </c>
      <c r="C169" s="109" t="str">
        <f>HYPERLINK("#分類事項一覧! $B$4422 "," 妻の主な収入の種類　【妻主収入種類】")</f>
        <v> 妻の主な収入の種類　【妻主収入種類】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2:24" ht="14.25">
      <c r="B170" s="92" t="s">
        <v>481</v>
      </c>
      <c r="C170" s="109" t="str">
        <f>HYPERLINK("#分類事項一覧! $B$4441 "," 父親の年齢　【父年齢】")</f>
        <v> 父親の年齢　【父年齢】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2:24" ht="14.25">
      <c r="B171" s="92" t="s">
        <v>482</v>
      </c>
      <c r="C171" s="109" t="str">
        <f>HYPERLINK("#分類事項一覧! $B$4456 "," 父親の就業状態・仕事の主従・求職活動の有無　【父就状･仕主従･求活】")</f>
        <v> 父親の就業状態・仕事の主従・求職活動の有無　【父就状･仕主従･求活】</v>
      </c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2:24" ht="14.25">
      <c r="B172" s="92" t="s">
        <v>483</v>
      </c>
      <c r="C172" s="109" t="str">
        <f>HYPERLINK("#分類事項一覧! $B$4466 "," 父親の育児休業等制度利用の有無　【父育児休有無】")</f>
        <v> 父親の育児休業等制度利用の有無　【父育児休有無】</v>
      </c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2:24" ht="14.25">
      <c r="B173" s="92" t="s">
        <v>484</v>
      </c>
      <c r="C173" s="109" t="str">
        <f>HYPERLINK("#分類事項一覧! $B$4475 "," 父親の主な収入の種類　【父主収入種類】")</f>
        <v> 父親の主な収入の種類　【父主収入種類】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2:24" ht="14.25">
      <c r="B174" s="92" t="s">
        <v>485</v>
      </c>
      <c r="C174" s="109" t="str">
        <f>HYPERLINK("#分類事項一覧! $B$4493 "," 母親の年齢　【母年齢】")</f>
        <v> 母親の年齢　【母年齢】</v>
      </c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2:24" ht="14.25">
      <c r="B175" s="92" t="s">
        <v>486</v>
      </c>
      <c r="C175" s="109" t="str">
        <f>HYPERLINK("#分類事項一覧! $B$4508 "," 母親の就業状態・仕事の主従・求職活動の有無　【母就状･仕主従･求活】")</f>
        <v> 母親の就業状態・仕事の主従・求職活動の有無　【母就状･仕主従･求活】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</row>
    <row r="176" spans="2:24" ht="14.25">
      <c r="B176" s="92" t="s">
        <v>487</v>
      </c>
      <c r="C176" s="109" t="str">
        <f>HYPERLINK("#分類事項一覧! $B$4518 "," 母親の育児休業等制度利用の有無　【母育児休有無】")</f>
        <v> 母親の育児休業等制度利用の有無　【母育児休有無】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</row>
    <row r="177" spans="2:24" ht="14.25">
      <c r="B177" s="92" t="s">
        <v>488</v>
      </c>
      <c r="C177" s="109" t="str">
        <f>HYPERLINK("#分類事項一覧! $B$4527 "," 母親の主な収入の種類　【母主収入種類】")</f>
        <v> 母親の主な収入の種類　【母主収入種類】</v>
      </c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</row>
    <row r="178" spans="2:24" ht="14.25">
      <c r="B178" s="92" t="s">
        <v>489</v>
      </c>
      <c r="C178" s="109" t="str">
        <f>HYPERLINK("#分類事項一覧! $B$4545 "," 年長の親の年齢　【年長親年齢】")</f>
        <v> 年長の親の年齢　【年長親年齢】</v>
      </c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2:24" ht="14.25">
      <c r="B179" s="92" t="s">
        <v>490</v>
      </c>
      <c r="C179" s="109" t="str">
        <f>HYPERLINK("#分類事項一覧! $B$4558 "," 世帯の家族類型　【類型】")</f>
        <v> 世帯の家族類型　【類型】</v>
      </c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2:24" ht="14.25">
      <c r="B180" s="92" t="s">
        <v>491</v>
      </c>
      <c r="C180" s="109" t="str">
        <f>HYPERLINK("#分類事項一覧! $B$4618 "," 世帯の家族類型・６歳未満の子供の有無　【類型･6歳未満子有無】")</f>
        <v> 世帯の家族類型・６歳未満の子供の有無　【類型･6歳未満子有無】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</row>
    <row r="181" spans="2:24" ht="14.25">
      <c r="B181" s="92" t="s">
        <v>492</v>
      </c>
      <c r="C181" s="109" t="str">
        <f>HYPERLINK("#分類事項一覧! $B$4631 "," 世帯の家族類型・末子の年齢　【類型･末子年齢】")</f>
        <v> 世帯の家族類型・末子の年齢　【類型･末子年齢】</v>
      </c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</row>
    <row r="182" spans="2:24" ht="14.25">
      <c r="B182" s="92" t="s">
        <v>493</v>
      </c>
      <c r="C182" s="109" t="str">
        <f>HYPERLINK("#分類事項一覧! $B$4658 "," 世帯の家族類型・子供の数　【類型･子数】")</f>
        <v> 世帯の家族類型・子供の数　【類型･子数】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</row>
    <row r="183" spans="2:24" ht="14.25">
      <c r="B183" s="92" t="s">
        <v>494</v>
      </c>
      <c r="C183" s="109" t="str">
        <f>HYPERLINK("#分類事項一覧! $B$4675 "," 世帯の家族類型・夫と妻の就業状態・有業の親の有無・有業の子供の数　【類型･夫妻就状･有業親有無･有業子数】")</f>
        <v> 世帯の家族類型・夫と妻の就業状態・有業の親の有無・有業の子供の数　【類型･夫妻就状･有業親有無･有業子数】</v>
      </c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</row>
    <row r="184" spans="2:24" ht="14.25">
      <c r="B184" s="92" t="s">
        <v>495</v>
      </c>
      <c r="C184" s="109" t="str">
        <f>HYPERLINK("#分類事項一覧! $B$4734 "," 世帯の家族類型・夫と妻の就業状態・有業の親の有無　【類型･夫妻就状･有業親有無】")</f>
        <v> 世帯の家族類型・夫と妻の就業状態・有業の親の有無　【類型･夫妻就状･有業親有無】</v>
      </c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2:24" ht="14.25">
      <c r="B185" s="92" t="s">
        <v>496</v>
      </c>
      <c r="C185" s="109" t="str">
        <f>HYPERLINK("#分類事項一覧! $B$4769 "," 一般・単身世帯　【一般･単身】")</f>
        <v> 一般・単身世帯　【一般･単身】</v>
      </c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2:24" ht="14.25">
      <c r="B186" s="92" t="s">
        <v>497</v>
      </c>
      <c r="C186" s="109" t="str">
        <f>HYPERLINK("#分類事項一覧! $B$4778 "," 一般・単身世帯・世帯の家族類型　【一般･単身･類型】")</f>
        <v> 一般・単身世帯・世帯の家族類型　【一般･単身･類型】</v>
      </c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2:24" ht="14.25">
      <c r="B187" s="92" t="s">
        <v>498</v>
      </c>
      <c r="C187" s="109" t="str">
        <f>HYPERLINK("#分類事項一覧! $B$4791 "," 夫と妻の就業状態　【夫妻就状】")</f>
        <v> 夫と妻の就業状態　【夫妻就状】</v>
      </c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2:24" ht="14.25">
      <c r="B188" s="92" t="s">
        <v>499</v>
      </c>
      <c r="C188" s="109" t="str">
        <f>HYPERLINK("#分類事項一覧! $B$4802 "," 世帯主・世帯員の就業状態　【世主･世員就状】")</f>
        <v> 世帯主・世帯員の就業状態　【世主･世員就状】</v>
      </c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2:24" ht="14.25">
      <c r="B189" s="92" t="s">
        <v>500</v>
      </c>
      <c r="C189" s="109" t="str">
        <f>HYPERLINK("#分類事項一覧! $B$4815 "," 世帯の介護の有無・頻度・介護休業等制度利用の有無・介護休業等制度の種類　【世帯介護有無･頻度･介護休有無･介護休種】")</f>
        <v> 世帯の介護の有無・頻度・介護休業等制度利用の有無・介護休業等制度の種類　【世帯介護有無･頻度･介護休有無･介護休種】</v>
      </c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2:24" ht="14.25">
      <c r="B190" s="92" t="s">
        <v>501</v>
      </c>
      <c r="C190" s="109" t="str">
        <f>HYPERLINK("#分類事項一覧! $B$4831 "," 世帯の収入の種類　【世帯収入種類】")</f>
        <v> 世帯の収入の種類　【世帯収入種類】</v>
      </c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2:24" ht="14.25">
      <c r="B191" s="92" t="s">
        <v>502</v>
      </c>
      <c r="C191" s="109" t="str">
        <f>HYPERLINK("#分類事項一覧! $B$4840 "," 世帯の収入の種類・有業親族世帯人員　【世帯収入種類･有業親族人員】")</f>
        <v> 世帯の収入の種類・有業親族世帯人員　【世帯収入種類･有業親族人員】</v>
      </c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2:24" ht="14.25">
      <c r="B192" s="92" t="s">
        <v>503</v>
      </c>
      <c r="C192" s="109" t="str">
        <f>HYPERLINK("#分類事項一覧! $B$4858 "," 世帯所得　【世帯所得】")</f>
        <v> 世帯所得　【世帯所得】</v>
      </c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</row>
    <row r="193" spans="2:24" ht="14.25">
      <c r="B193" s="92" t="s">
        <v>504</v>
      </c>
      <c r="C193" s="109" t="str">
        <f>HYPERLINK("#分類事項一覧! $B$4879 "," 親族世帯人員　【親族人員】")</f>
        <v> 親族世帯人員　【親族人員】</v>
      </c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2:24" ht="14.25">
      <c r="B194" s="92" t="s">
        <v>505</v>
      </c>
      <c r="C194" s="109" t="str">
        <f>HYPERLINK("#分類事項一覧! $B$4891 "," 有業親族世帯人員　【有業親族人員】")</f>
        <v> 有業親族世帯人員　【有業親族人員】</v>
      </c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2:24" ht="14.25">
      <c r="B195" s="92" t="s">
        <v>506</v>
      </c>
      <c r="C195" s="109" t="str">
        <f>HYPERLINK("#分類事項一覧! $B$4902 "," 世帯人員・親族世帯人員・有業親族世帯人員　【世帯人員･親族人員･有業親族人員】")</f>
        <v> 世帯人員・親族世帯人員・有業親族世帯人員　【世帯人員･親族人員･有業親族人員】</v>
      </c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2:24" ht="14.25">
      <c r="B196" s="92" t="s">
        <v>507</v>
      </c>
      <c r="C196" s="109" t="str">
        <f>HYPERLINK("#分類事項一覧! $B$4924 "," ６歳未満の子供の有無　【6歳未満子有無】")</f>
        <v> ６歳未満の子供の有無　【6歳未満子有無】</v>
      </c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2:24" ht="14.25">
      <c r="B197" s="92" t="s">
        <v>508</v>
      </c>
      <c r="C197" s="109" t="str">
        <f>HYPERLINK("#分類事項一覧! $B$4932 "," 子供の数　【子数】")</f>
        <v> 子供の数　【子数】</v>
      </c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</row>
    <row r="198" spans="2:24" ht="14.25">
      <c r="B198" s="92" t="s">
        <v>509</v>
      </c>
      <c r="C198" s="109" t="str">
        <f>HYPERLINK("#分類事項一覧! $B$4942 "," 末子の年齢　【末子年齢】")</f>
        <v> 末子の年齢　【末子年齢】</v>
      </c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</row>
    <row r="199" spans="2:24" ht="14.25">
      <c r="B199" s="92" t="s">
        <v>510</v>
      </c>
      <c r="C199" s="109" t="str">
        <f>HYPERLINK("#分類事項一覧! $B$4969 "," 子供の数と在学状況　【子数と在学状況】")</f>
        <v> 子供の数と在学状況　【子数と在学状況】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2:24" ht="14.25">
      <c r="B200" s="92" t="s">
        <v>511</v>
      </c>
      <c r="C200" s="109" t="str">
        <f>HYPERLINK("#分類事項一覧! $B$5042 "," 調査年・男女　【調査年･男女】")</f>
        <v> 調査年・男女　【調査年･男女】</v>
      </c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</row>
    <row r="201" spans="2:24" ht="14.25">
      <c r="B201" s="92" t="s">
        <v>512</v>
      </c>
      <c r="C201" s="109" t="str">
        <f>HYPERLINK("#分類事項一覧! $B$5054 "," 地域区分")</f>
        <v> 地域区分</v>
      </c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</row>
  </sheetData>
  <sheetProtection/>
  <mergeCells count="198">
    <mergeCell ref="C196:X196"/>
    <mergeCell ref="C197:X197"/>
    <mergeCell ref="C198:X198"/>
    <mergeCell ref="C199:X199"/>
    <mergeCell ref="C200:X200"/>
    <mergeCell ref="C201:X201"/>
    <mergeCell ref="C190:X190"/>
    <mergeCell ref="C191:X191"/>
    <mergeCell ref="C192:X192"/>
    <mergeCell ref="C193:X193"/>
    <mergeCell ref="C194:X194"/>
    <mergeCell ref="C195:X195"/>
    <mergeCell ref="C184:X184"/>
    <mergeCell ref="C185:X185"/>
    <mergeCell ref="C186:X186"/>
    <mergeCell ref="C187:X187"/>
    <mergeCell ref="C188:X188"/>
    <mergeCell ref="C189:X189"/>
    <mergeCell ref="C178:X178"/>
    <mergeCell ref="C179:X179"/>
    <mergeCell ref="C180:X180"/>
    <mergeCell ref="C181:X181"/>
    <mergeCell ref="C182:X182"/>
    <mergeCell ref="C183:X183"/>
    <mergeCell ref="C172:X172"/>
    <mergeCell ref="C173:X173"/>
    <mergeCell ref="C174:X174"/>
    <mergeCell ref="C175:X175"/>
    <mergeCell ref="C176:X176"/>
    <mergeCell ref="C177:X177"/>
    <mergeCell ref="C166:X166"/>
    <mergeCell ref="C167:X167"/>
    <mergeCell ref="C168:X168"/>
    <mergeCell ref="C169:X169"/>
    <mergeCell ref="C170:X170"/>
    <mergeCell ref="C171:X171"/>
    <mergeCell ref="C160:X160"/>
    <mergeCell ref="C161:X161"/>
    <mergeCell ref="C162:X162"/>
    <mergeCell ref="C163:X163"/>
    <mergeCell ref="C164:X164"/>
    <mergeCell ref="C165:X165"/>
    <mergeCell ref="C154:X154"/>
    <mergeCell ref="C155:X155"/>
    <mergeCell ref="C156:X156"/>
    <mergeCell ref="C157:X157"/>
    <mergeCell ref="C158:X158"/>
    <mergeCell ref="C159:X159"/>
    <mergeCell ref="C148:X148"/>
    <mergeCell ref="C149:X149"/>
    <mergeCell ref="C150:X150"/>
    <mergeCell ref="C151:X151"/>
    <mergeCell ref="C152:X152"/>
    <mergeCell ref="C153:X153"/>
    <mergeCell ref="C142:X142"/>
    <mergeCell ref="C143:X143"/>
    <mergeCell ref="C144:X144"/>
    <mergeCell ref="C145:X145"/>
    <mergeCell ref="C146:X146"/>
    <mergeCell ref="C147:X147"/>
    <mergeCell ref="C136:X136"/>
    <mergeCell ref="C137:X137"/>
    <mergeCell ref="C138:X138"/>
    <mergeCell ref="C139:X139"/>
    <mergeCell ref="C140:X140"/>
    <mergeCell ref="C141:X141"/>
    <mergeCell ref="C130:X130"/>
    <mergeCell ref="C131:X131"/>
    <mergeCell ref="C132:X132"/>
    <mergeCell ref="C133:X133"/>
    <mergeCell ref="C134:X134"/>
    <mergeCell ref="C135:X135"/>
    <mergeCell ref="C124:X124"/>
    <mergeCell ref="C125:X125"/>
    <mergeCell ref="C126:X126"/>
    <mergeCell ref="C127:X127"/>
    <mergeCell ref="C128:X128"/>
    <mergeCell ref="C129:X129"/>
    <mergeCell ref="C118:X118"/>
    <mergeCell ref="C119:X119"/>
    <mergeCell ref="C120:X120"/>
    <mergeCell ref="C121:X121"/>
    <mergeCell ref="C122:X122"/>
    <mergeCell ref="C123:X123"/>
    <mergeCell ref="C112:X112"/>
    <mergeCell ref="C113:X113"/>
    <mergeCell ref="C114:X114"/>
    <mergeCell ref="C115:X115"/>
    <mergeCell ref="C116:X116"/>
    <mergeCell ref="C117:X117"/>
    <mergeCell ref="C106:X106"/>
    <mergeCell ref="C107:X107"/>
    <mergeCell ref="C108:X108"/>
    <mergeCell ref="C109:X109"/>
    <mergeCell ref="C110:X110"/>
    <mergeCell ref="C111:X111"/>
    <mergeCell ref="C100:X100"/>
    <mergeCell ref="C101:X101"/>
    <mergeCell ref="C102:X102"/>
    <mergeCell ref="C103:X103"/>
    <mergeCell ref="C104:X104"/>
    <mergeCell ref="C105:X105"/>
    <mergeCell ref="C94:X94"/>
    <mergeCell ref="C95:X95"/>
    <mergeCell ref="C96:X96"/>
    <mergeCell ref="C97:X97"/>
    <mergeCell ref="C98:X98"/>
    <mergeCell ref="C99:X99"/>
    <mergeCell ref="C88:X88"/>
    <mergeCell ref="C89:X89"/>
    <mergeCell ref="C90:X90"/>
    <mergeCell ref="C91:X91"/>
    <mergeCell ref="C92:X92"/>
    <mergeCell ref="C93:X93"/>
    <mergeCell ref="C82:X82"/>
    <mergeCell ref="C83:X83"/>
    <mergeCell ref="C84:X84"/>
    <mergeCell ref="C85:X85"/>
    <mergeCell ref="C86:X86"/>
    <mergeCell ref="C87:X87"/>
    <mergeCell ref="C76:X76"/>
    <mergeCell ref="C77:X77"/>
    <mergeCell ref="C78:X78"/>
    <mergeCell ref="C79:X79"/>
    <mergeCell ref="C80:X80"/>
    <mergeCell ref="C81:X81"/>
    <mergeCell ref="C70:X70"/>
    <mergeCell ref="C71:X71"/>
    <mergeCell ref="C72:X72"/>
    <mergeCell ref="C73:X73"/>
    <mergeCell ref="C74:X74"/>
    <mergeCell ref="C75:X75"/>
    <mergeCell ref="C64:X64"/>
    <mergeCell ref="C65:X65"/>
    <mergeCell ref="C66:X66"/>
    <mergeCell ref="C67:X67"/>
    <mergeCell ref="C68:X68"/>
    <mergeCell ref="C69:X69"/>
    <mergeCell ref="C58:X58"/>
    <mergeCell ref="C59:X59"/>
    <mergeCell ref="C60:X60"/>
    <mergeCell ref="C61:X61"/>
    <mergeCell ref="C62:X62"/>
    <mergeCell ref="C63:X63"/>
    <mergeCell ref="C52:X52"/>
    <mergeCell ref="C53:X53"/>
    <mergeCell ref="C54:X54"/>
    <mergeCell ref="C55:X55"/>
    <mergeCell ref="C56:X56"/>
    <mergeCell ref="C57:X57"/>
    <mergeCell ref="C46:X46"/>
    <mergeCell ref="C47:X47"/>
    <mergeCell ref="C48:X48"/>
    <mergeCell ref="C49:X49"/>
    <mergeCell ref="C50:X50"/>
    <mergeCell ref="C51:X51"/>
    <mergeCell ref="C40:X40"/>
    <mergeCell ref="C41:X41"/>
    <mergeCell ref="C42:X42"/>
    <mergeCell ref="C43:X43"/>
    <mergeCell ref="C44:X44"/>
    <mergeCell ref="C45:X45"/>
    <mergeCell ref="C34:X34"/>
    <mergeCell ref="C35:X35"/>
    <mergeCell ref="C36:X36"/>
    <mergeCell ref="C37:X37"/>
    <mergeCell ref="C38:X38"/>
    <mergeCell ref="C39:X39"/>
    <mergeCell ref="C28:X28"/>
    <mergeCell ref="C29:X29"/>
    <mergeCell ref="C30:X30"/>
    <mergeCell ref="C31:X31"/>
    <mergeCell ref="C32:X32"/>
    <mergeCell ref="C33:X33"/>
    <mergeCell ref="C22:X22"/>
    <mergeCell ref="C23:X23"/>
    <mergeCell ref="C24:X24"/>
    <mergeCell ref="C25:X25"/>
    <mergeCell ref="C26:X26"/>
    <mergeCell ref="C27:X27"/>
    <mergeCell ref="C19:X19"/>
    <mergeCell ref="C20:X20"/>
    <mergeCell ref="C21:X21"/>
    <mergeCell ref="C10:X10"/>
    <mergeCell ref="C11:X11"/>
    <mergeCell ref="C12:X12"/>
    <mergeCell ref="C13:X13"/>
    <mergeCell ref="C14:X14"/>
    <mergeCell ref="C15:X15"/>
    <mergeCell ref="C16:X16"/>
    <mergeCell ref="C17:X17"/>
    <mergeCell ref="C18:X18"/>
    <mergeCell ref="A1:Y1"/>
    <mergeCell ref="C5:X5"/>
    <mergeCell ref="C6:X6"/>
    <mergeCell ref="C7:X7"/>
    <mergeCell ref="C8:X8"/>
    <mergeCell ref="C9:X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Y5270"/>
  <sheetViews>
    <sheetView zoomScalePageLayoutView="0" workbookViewId="0" topLeftCell="A1">
      <selection activeCell="A1" sqref="A1"/>
    </sheetView>
  </sheetViews>
  <sheetFormatPr defaultColWidth="9.140625" defaultRowHeight="12"/>
  <sheetData>
    <row r="1" ht="17.25">
      <c r="A1" s="94" t="s">
        <v>513</v>
      </c>
    </row>
    <row r="3" spans="2:6" ht="14.25">
      <c r="B3" s="95" t="s">
        <v>514</v>
      </c>
      <c r="C3" s="96"/>
      <c r="D3" s="96"/>
      <c r="E3" s="96"/>
      <c r="F3" s="97"/>
    </row>
    <row r="5" spans="3:6" ht="10.5">
      <c r="C5" s="98" t="s">
        <v>515</v>
      </c>
      <c r="F5" s="98" t="s">
        <v>516</v>
      </c>
    </row>
    <row r="6" spans="3:6" ht="10.5">
      <c r="C6" t="s">
        <v>517</v>
      </c>
      <c r="F6" t="s">
        <v>517</v>
      </c>
    </row>
    <row r="7" spans="3:6" ht="10.5">
      <c r="C7" t="s">
        <v>518</v>
      </c>
      <c r="F7" t="s">
        <v>519</v>
      </c>
    </row>
    <row r="8" ht="10.5">
      <c r="C8" t="s">
        <v>520</v>
      </c>
    </row>
    <row r="12" spans="2:7" ht="14.25">
      <c r="B12" s="95" t="s">
        <v>521</v>
      </c>
      <c r="C12" s="96"/>
      <c r="D12" s="96"/>
      <c r="E12" s="96"/>
      <c r="F12" s="96"/>
      <c r="G12" s="97"/>
    </row>
    <row r="14" spans="3:9" ht="10.5">
      <c r="C14" s="98" t="s">
        <v>522</v>
      </c>
      <c r="F14" s="98" t="s">
        <v>516</v>
      </c>
      <c r="I14" s="98" t="s">
        <v>523</v>
      </c>
    </row>
    <row r="15" spans="3:9" ht="10.5">
      <c r="C15" t="s">
        <v>517</v>
      </c>
      <c r="F15" t="s">
        <v>517</v>
      </c>
      <c r="I15" t="s">
        <v>517</v>
      </c>
    </row>
    <row r="16" spans="3:9" ht="10.5">
      <c r="C16" t="s">
        <v>524</v>
      </c>
      <c r="F16" t="s">
        <v>525</v>
      </c>
      <c r="I16" t="s">
        <v>526</v>
      </c>
    </row>
    <row r="17" ht="10.5">
      <c r="C17" t="s">
        <v>527</v>
      </c>
    </row>
    <row r="18" ht="10.5">
      <c r="C18" t="s">
        <v>528</v>
      </c>
    </row>
    <row r="22" spans="2:8" ht="14.25">
      <c r="B22" s="95" t="s">
        <v>529</v>
      </c>
      <c r="C22" s="96"/>
      <c r="D22" s="96"/>
      <c r="E22" s="96"/>
      <c r="F22" s="96"/>
      <c r="G22" s="96"/>
      <c r="H22" s="97"/>
    </row>
    <row r="24" ht="10.5">
      <c r="C24" s="98" t="s">
        <v>530</v>
      </c>
    </row>
    <row r="25" ht="10.5">
      <c r="C25" t="s">
        <v>517</v>
      </c>
    </row>
    <row r="26" ht="10.5">
      <c r="C26" t="s">
        <v>531</v>
      </c>
    </row>
    <row r="27" ht="10.5">
      <c r="C27" t="s">
        <v>532</v>
      </c>
    </row>
    <row r="28" ht="10.5">
      <c r="C28" t="s">
        <v>533</v>
      </c>
    </row>
    <row r="29" ht="10.5">
      <c r="C29" t="s">
        <v>534</v>
      </c>
    </row>
    <row r="33" spans="2:10" ht="14.25">
      <c r="B33" s="95" t="s">
        <v>535</v>
      </c>
      <c r="C33" s="96"/>
      <c r="D33" s="96"/>
      <c r="E33" s="96"/>
      <c r="F33" s="96"/>
      <c r="G33" s="96"/>
      <c r="H33" s="96"/>
      <c r="I33" s="96"/>
      <c r="J33" s="97"/>
    </row>
    <row r="35" ht="10.5">
      <c r="C35" s="98" t="s">
        <v>515</v>
      </c>
    </row>
    <row r="36" ht="10.5">
      <c r="C36" t="s">
        <v>517</v>
      </c>
    </row>
    <row r="37" ht="10.5">
      <c r="C37" t="s">
        <v>536</v>
      </c>
    </row>
    <row r="38" ht="10.5">
      <c r="C38" t="s">
        <v>537</v>
      </c>
    </row>
    <row r="42" spans="2:14" ht="14.25">
      <c r="B42" s="95" t="s">
        <v>538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7"/>
    </row>
    <row r="44" ht="10.5">
      <c r="C44" s="98" t="s">
        <v>539</v>
      </c>
    </row>
    <row r="45" ht="10.5">
      <c r="C45" t="s">
        <v>517</v>
      </c>
    </row>
    <row r="46" ht="10.5">
      <c r="C46" t="s">
        <v>531</v>
      </c>
    </row>
    <row r="47" ht="10.5">
      <c r="C47" t="s">
        <v>540</v>
      </c>
    </row>
    <row r="48" ht="10.5">
      <c r="C48" t="s">
        <v>541</v>
      </c>
    </row>
    <row r="49" ht="10.5">
      <c r="C49" t="s">
        <v>542</v>
      </c>
    </row>
    <row r="50" ht="10.5">
      <c r="C50" t="s">
        <v>543</v>
      </c>
    </row>
    <row r="51" ht="10.5">
      <c r="C51" t="s">
        <v>532</v>
      </c>
    </row>
    <row r="52" ht="10.5">
      <c r="C52" t="s">
        <v>533</v>
      </c>
    </row>
    <row r="53" ht="10.5">
      <c r="C53" t="s">
        <v>534</v>
      </c>
    </row>
    <row r="57" spans="2:6" ht="14.25">
      <c r="B57" s="95" t="s">
        <v>544</v>
      </c>
      <c r="C57" s="96"/>
      <c r="D57" s="96"/>
      <c r="E57" s="96"/>
      <c r="F57" s="97"/>
    </row>
    <row r="59" spans="3:46" ht="10.5">
      <c r="C59" s="98" t="s">
        <v>545</v>
      </c>
      <c r="F59" s="98" t="s">
        <v>546</v>
      </c>
      <c r="J59" s="98" t="s">
        <v>547</v>
      </c>
      <c r="M59" s="98" t="s">
        <v>548</v>
      </c>
      <c r="P59" s="98" t="s">
        <v>549</v>
      </c>
      <c r="S59" s="98" t="s">
        <v>550</v>
      </c>
      <c r="V59" s="98" t="s">
        <v>551</v>
      </c>
      <c r="Y59" s="98" t="s">
        <v>539</v>
      </c>
      <c r="AB59" s="98" t="s">
        <v>552</v>
      </c>
      <c r="AE59" s="98" t="s">
        <v>553</v>
      </c>
      <c r="AH59" s="98" t="s">
        <v>554</v>
      </c>
      <c r="AK59" s="98" t="s">
        <v>555</v>
      </c>
      <c r="AN59" s="98" t="s">
        <v>556</v>
      </c>
      <c r="AQ59" s="98" t="s">
        <v>557</v>
      </c>
      <c r="AT59" s="98" t="s">
        <v>530</v>
      </c>
    </row>
    <row r="60" spans="3:46" ht="10.5">
      <c r="C60" t="s">
        <v>558</v>
      </c>
      <c r="F60" t="s">
        <v>558</v>
      </c>
      <c r="J60" t="s">
        <v>558</v>
      </c>
      <c r="M60" t="s">
        <v>558</v>
      </c>
      <c r="P60" t="s">
        <v>558</v>
      </c>
      <c r="S60" t="s">
        <v>558</v>
      </c>
      <c r="V60" t="s">
        <v>517</v>
      </c>
      <c r="Y60" t="s">
        <v>517</v>
      </c>
      <c r="AB60" t="s">
        <v>517</v>
      </c>
      <c r="AE60" t="s">
        <v>517</v>
      </c>
      <c r="AH60" t="s">
        <v>517</v>
      </c>
      <c r="AK60" t="s">
        <v>517</v>
      </c>
      <c r="AN60" t="s">
        <v>517</v>
      </c>
      <c r="AQ60" t="s">
        <v>517</v>
      </c>
      <c r="AT60" t="s">
        <v>517</v>
      </c>
    </row>
    <row r="61" spans="3:46" ht="10.5">
      <c r="C61" t="s">
        <v>559</v>
      </c>
      <c r="F61" t="s">
        <v>559</v>
      </c>
      <c r="J61" t="s">
        <v>559</v>
      </c>
      <c r="M61" t="s">
        <v>559</v>
      </c>
      <c r="P61" t="s">
        <v>560</v>
      </c>
      <c r="S61" t="s">
        <v>559</v>
      </c>
      <c r="V61" t="s">
        <v>561</v>
      </c>
      <c r="Y61" t="s">
        <v>562</v>
      </c>
      <c r="AB61" t="s">
        <v>562</v>
      </c>
      <c r="AE61" t="s">
        <v>562</v>
      </c>
      <c r="AH61" t="s">
        <v>562</v>
      </c>
      <c r="AK61" t="s">
        <v>561</v>
      </c>
      <c r="AN61" t="s">
        <v>563</v>
      </c>
      <c r="AQ61" t="s">
        <v>564</v>
      </c>
      <c r="AT61" t="s">
        <v>565</v>
      </c>
    </row>
    <row r="62" spans="3:46" ht="10.5">
      <c r="C62" t="s">
        <v>566</v>
      </c>
      <c r="F62" t="s">
        <v>566</v>
      </c>
      <c r="J62" t="s">
        <v>566</v>
      </c>
      <c r="M62" t="s">
        <v>566</v>
      </c>
      <c r="P62" t="s">
        <v>567</v>
      </c>
      <c r="S62" t="s">
        <v>566</v>
      </c>
      <c r="V62" t="s">
        <v>568</v>
      </c>
      <c r="Y62" t="s">
        <v>569</v>
      </c>
      <c r="AB62" t="s">
        <v>569</v>
      </c>
      <c r="AE62" t="s">
        <v>570</v>
      </c>
      <c r="AH62" t="s">
        <v>570</v>
      </c>
      <c r="AK62" t="s">
        <v>568</v>
      </c>
      <c r="AN62" t="s">
        <v>571</v>
      </c>
      <c r="AQ62" t="s">
        <v>572</v>
      </c>
      <c r="AT62" t="s">
        <v>573</v>
      </c>
    </row>
    <row r="63" spans="3:46" ht="10.5">
      <c r="C63" t="s">
        <v>574</v>
      </c>
      <c r="F63" t="s">
        <v>574</v>
      </c>
      <c r="J63" t="s">
        <v>575</v>
      </c>
      <c r="M63" t="s">
        <v>574</v>
      </c>
      <c r="P63" t="s">
        <v>576</v>
      </c>
      <c r="S63" t="s">
        <v>574</v>
      </c>
      <c r="V63" t="s">
        <v>577</v>
      </c>
      <c r="Y63" t="s">
        <v>578</v>
      </c>
      <c r="AB63" t="s">
        <v>578</v>
      </c>
      <c r="AE63" t="s">
        <v>579</v>
      </c>
      <c r="AH63" t="s">
        <v>579</v>
      </c>
      <c r="AK63" t="s">
        <v>580</v>
      </c>
      <c r="AN63" t="s">
        <v>581</v>
      </c>
      <c r="AQ63" t="s">
        <v>582</v>
      </c>
      <c r="AT63" t="s">
        <v>583</v>
      </c>
    </row>
    <row r="64" spans="3:46" ht="10.5">
      <c r="C64" t="s">
        <v>584</v>
      </c>
      <c r="F64" t="s">
        <v>584</v>
      </c>
      <c r="J64" t="s">
        <v>585</v>
      </c>
      <c r="M64" t="s">
        <v>584</v>
      </c>
      <c r="P64" t="s">
        <v>586</v>
      </c>
      <c r="S64" t="s">
        <v>584</v>
      </c>
      <c r="V64" t="s">
        <v>587</v>
      </c>
      <c r="Y64" t="s">
        <v>588</v>
      </c>
      <c r="AB64" t="s">
        <v>588</v>
      </c>
      <c r="AE64" t="s">
        <v>589</v>
      </c>
      <c r="AH64" t="s">
        <v>589</v>
      </c>
      <c r="AK64" t="s">
        <v>590</v>
      </c>
      <c r="AN64" t="s">
        <v>591</v>
      </c>
      <c r="AQ64" t="s">
        <v>592</v>
      </c>
      <c r="AT64" t="s">
        <v>593</v>
      </c>
    </row>
    <row r="65" spans="3:43" ht="10.5">
      <c r="C65" t="s">
        <v>594</v>
      </c>
      <c r="F65" t="s">
        <v>594</v>
      </c>
      <c r="J65" t="s">
        <v>595</v>
      </c>
      <c r="M65" t="s">
        <v>594</v>
      </c>
      <c r="P65" t="s">
        <v>596</v>
      </c>
      <c r="S65" t="s">
        <v>594</v>
      </c>
      <c r="V65" t="s">
        <v>597</v>
      </c>
      <c r="Y65" t="s">
        <v>598</v>
      </c>
      <c r="AB65" t="s">
        <v>598</v>
      </c>
      <c r="AE65" t="s">
        <v>599</v>
      </c>
      <c r="AH65" t="s">
        <v>599</v>
      </c>
      <c r="AK65" t="s">
        <v>600</v>
      </c>
      <c r="AN65" t="s">
        <v>601</v>
      </c>
      <c r="AQ65" t="s">
        <v>602</v>
      </c>
    </row>
    <row r="66" spans="3:40" ht="10.5">
      <c r="C66" t="s">
        <v>603</v>
      </c>
      <c r="F66" t="s">
        <v>603</v>
      </c>
      <c r="J66" t="s">
        <v>604</v>
      </c>
      <c r="M66" t="s">
        <v>603</v>
      </c>
      <c r="P66" t="s">
        <v>605</v>
      </c>
      <c r="S66" t="s">
        <v>603</v>
      </c>
      <c r="V66" t="s">
        <v>606</v>
      </c>
      <c r="Y66" t="s">
        <v>607</v>
      </c>
      <c r="AB66" t="s">
        <v>607</v>
      </c>
      <c r="AE66" t="s">
        <v>608</v>
      </c>
      <c r="AH66" t="s">
        <v>609</v>
      </c>
      <c r="AK66" t="s">
        <v>610</v>
      </c>
      <c r="AN66" t="s">
        <v>611</v>
      </c>
    </row>
    <row r="67" spans="3:31" ht="10.5">
      <c r="C67" t="s">
        <v>612</v>
      </c>
      <c r="F67" t="s">
        <v>612</v>
      </c>
      <c r="J67" t="s">
        <v>613</v>
      </c>
      <c r="M67" t="s">
        <v>612</v>
      </c>
      <c r="P67" t="s">
        <v>614</v>
      </c>
      <c r="S67" t="s">
        <v>612</v>
      </c>
      <c r="V67" t="s">
        <v>615</v>
      </c>
      <c r="Y67" t="s">
        <v>616</v>
      </c>
      <c r="AB67" t="s">
        <v>617</v>
      </c>
      <c r="AE67" t="s">
        <v>618</v>
      </c>
    </row>
    <row r="68" spans="3:25" ht="10.5">
      <c r="C68" t="s">
        <v>619</v>
      </c>
      <c r="F68" t="s">
        <v>619</v>
      </c>
      <c r="J68" t="s">
        <v>620</v>
      </c>
      <c r="M68" t="s">
        <v>619</v>
      </c>
      <c r="P68" t="s">
        <v>621</v>
      </c>
      <c r="S68" t="s">
        <v>619</v>
      </c>
      <c r="V68" t="s">
        <v>622</v>
      </c>
      <c r="Y68" t="s">
        <v>623</v>
      </c>
    </row>
    <row r="69" spans="3:22" ht="10.5">
      <c r="C69" t="s">
        <v>624</v>
      </c>
      <c r="F69" t="s">
        <v>624</v>
      </c>
      <c r="J69" t="s">
        <v>625</v>
      </c>
      <c r="M69" t="s">
        <v>624</v>
      </c>
      <c r="P69" t="s">
        <v>626</v>
      </c>
      <c r="S69" t="s">
        <v>624</v>
      </c>
      <c r="V69" t="s">
        <v>627</v>
      </c>
    </row>
    <row r="70" spans="3:19" ht="10.5">
      <c r="C70" t="s">
        <v>628</v>
      </c>
      <c r="F70" t="s">
        <v>628</v>
      </c>
      <c r="J70" t="s">
        <v>629</v>
      </c>
      <c r="M70" t="s">
        <v>628</v>
      </c>
      <c r="P70" t="s">
        <v>630</v>
      </c>
      <c r="S70" t="s">
        <v>628</v>
      </c>
    </row>
    <row r="71" spans="3:19" ht="10.5">
      <c r="C71" t="s">
        <v>631</v>
      </c>
      <c r="F71" t="s">
        <v>631</v>
      </c>
      <c r="J71" t="s">
        <v>632</v>
      </c>
      <c r="M71" t="s">
        <v>631</v>
      </c>
      <c r="P71" t="s">
        <v>633</v>
      </c>
      <c r="S71" t="s">
        <v>631</v>
      </c>
    </row>
    <row r="72" spans="3:19" ht="10.5">
      <c r="C72" t="s">
        <v>634</v>
      </c>
      <c r="F72" t="s">
        <v>634</v>
      </c>
      <c r="J72" t="s">
        <v>635</v>
      </c>
      <c r="M72" t="s">
        <v>634</v>
      </c>
      <c r="P72" t="s">
        <v>636</v>
      </c>
      <c r="S72" t="s">
        <v>634</v>
      </c>
    </row>
    <row r="73" spans="3:19" ht="10.5">
      <c r="C73" t="s">
        <v>637</v>
      </c>
      <c r="F73" t="s">
        <v>638</v>
      </c>
      <c r="J73" t="s">
        <v>639</v>
      </c>
      <c r="M73" t="s">
        <v>637</v>
      </c>
      <c r="P73" t="s">
        <v>640</v>
      </c>
      <c r="S73" t="s">
        <v>638</v>
      </c>
    </row>
    <row r="74" spans="3:16" ht="10.5">
      <c r="C74" t="s">
        <v>641</v>
      </c>
      <c r="F74" t="s">
        <v>642</v>
      </c>
      <c r="J74" t="s">
        <v>643</v>
      </c>
      <c r="M74" t="s">
        <v>641</v>
      </c>
      <c r="P74" t="s">
        <v>644</v>
      </c>
    </row>
    <row r="75" spans="3:16" ht="10.5">
      <c r="C75" t="s">
        <v>645</v>
      </c>
      <c r="F75" t="s">
        <v>646</v>
      </c>
      <c r="J75" t="s">
        <v>647</v>
      </c>
      <c r="M75" t="s">
        <v>645</v>
      </c>
      <c r="P75" t="s">
        <v>648</v>
      </c>
    </row>
    <row r="76" spans="3:10" ht="10.5">
      <c r="C76" t="s">
        <v>649</v>
      </c>
      <c r="F76" t="s">
        <v>650</v>
      </c>
      <c r="J76" t="s">
        <v>651</v>
      </c>
    </row>
    <row r="77" spans="3:6" ht="10.5">
      <c r="C77" t="s">
        <v>652</v>
      </c>
      <c r="F77" t="s">
        <v>653</v>
      </c>
    </row>
    <row r="78" spans="3:6" ht="10.5">
      <c r="C78" t="s">
        <v>654</v>
      </c>
      <c r="F78" t="s">
        <v>655</v>
      </c>
    </row>
    <row r="79" spans="3:6" ht="10.5">
      <c r="C79" t="s">
        <v>656</v>
      </c>
      <c r="F79" t="s">
        <v>657</v>
      </c>
    </row>
    <row r="80" ht="10.5">
      <c r="C80" t="s">
        <v>658</v>
      </c>
    </row>
    <row r="81" ht="10.5">
      <c r="C81" t="s">
        <v>659</v>
      </c>
    </row>
    <row r="82" ht="10.5">
      <c r="C82" t="s">
        <v>660</v>
      </c>
    </row>
    <row r="83" ht="10.5">
      <c r="C83" t="s">
        <v>661</v>
      </c>
    </row>
    <row r="84" ht="10.5">
      <c r="C84" t="s">
        <v>662</v>
      </c>
    </row>
    <row r="85" ht="10.5">
      <c r="C85" t="s">
        <v>663</v>
      </c>
    </row>
    <row r="86" ht="10.5">
      <c r="C86" t="s">
        <v>664</v>
      </c>
    </row>
    <row r="87" ht="10.5">
      <c r="C87" t="s">
        <v>665</v>
      </c>
    </row>
    <row r="88" ht="10.5">
      <c r="C88" t="s">
        <v>666</v>
      </c>
    </row>
    <row r="89" ht="10.5">
      <c r="C89" t="s">
        <v>667</v>
      </c>
    </row>
    <row r="90" ht="10.5">
      <c r="C90" t="s">
        <v>668</v>
      </c>
    </row>
    <row r="94" spans="2:8" ht="14.25">
      <c r="B94" s="95" t="s">
        <v>669</v>
      </c>
      <c r="C94" s="96"/>
      <c r="D94" s="96"/>
      <c r="E94" s="96"/>
      <c r="F94" s="96"/>
      <c r="G94" s="96"/>
      <c r="H94" s="97"/>
    </row>
    <row r="96" spans="3:11" ht="10.5">
      <c r="C96" s="98" t="s">
        <v>670</v>
      </c>
      <c r="K96" s="98" t="s">
        <v>671</v>
      </c>
    </row>
    <row r="97" spans="3:11" ht="10.5">
      <c r="C97" t="s">
        <v>558</v>
      </c>
      <c r="K97" t="s">
        <v>558</v>
      </c>
    </row>
    <row r="98" spans="3:11" ht="10.5">
      <c r="C98" t="s">
        <v>672</v>
      </c>
      <c r="K98" t="s">
        <v>672</v>
      </c>
    </row>
    <row r="99" spans="3:11" ht="10.5">
      <c r="C99" t="s">
        <v>673</v>
      </c>
      <c r="K99" t="s">
        <v>673</v>
      </c>
    </row>
    <row r="100" spans="3:11" ht="10.5">
      <c r="C100" t="s">
        <v>674</v>
      </c>
      <c r="K100" t="s">
        <v>674</v>
      </c>
    </row>
    <row r="101" spans="3:11" ht="10.5">
      <c r="C101" t="s">
        <v>675</v>
      </c>
      <c r="K101" t="s">
        <v>676</v>
      </c>
    </row>
    <row r="102" spans="3:11" ht="10.5">
      <c r="C102" t="s">
        <v>677</v>
      </c>
      <c r="K102" t="s">
        <v>678</v>
      </c>
    </row>
    <row r="103" spans="3:11" ht="10.5">
      <c r="C103" t="s">
        <v>679</v>
      </c>
      <c r="K103" t="s">
        <v>680</v>
      </c>
    </row>
    <row r="104" spans="3:11" ht="10.5">
      <c r="C104" t="s">
        <v>681</v>
      </c>
      <c r="K104" t="s">
        <v>682</v>
      </c>
    </row>
    <row r="105" spans="3:11" ht="10.5">
      <c r="C105" t="s">
        <v>683</v>
      </c>
      <c r="K105" t="s">
        <v>684</v>
      </c>
    </row>
    <row r="106" spans="3:11" ht="10.5">
      <c r="C106" t="s">
        <v>685</v>
      </c>
      <c r="K106" t="s">
        <v>686</v>
      </c>
    </row>
    <row r="107" spans="3:11" ht="10.5">
      <c r="C107" t="s">
        <v>687</v>
      </c>
      <c r="K107" t="s">
        <v>688</v>
      </c>
    </row>
    <row r="108" spans="3:11" ht="10.5">
      <c r="C108" t="s">
        <v>684</v>
      </c>
      <c r="K108" t="s">
        <v>689</v>
      </c>
    </row>
    <row r="109" spans="3:11" ht="10.5">
      <c r="C109" t="s">
        <v>686</v>
      </c>
      <c r="K109" t="s">
        <v>690</v>
      </c>
    </row>
    <row r="110" spans="3:11" ht="10.5">
      <c r="C110" t="s">
        <v>688</v>
      </c>
      <c r="K110" t="s">
        <v>691</v>
      </c>
    </row>
    <row r="111" spans="3:11" ht="10.5">
      <c r="C111" t="s">
        <v>692</v>
      </c>
      <c r="K111" t="s">
        <v>693</v>
      </c>
    </row>
    <row r="112" spans="3:11" ht="10.5">
      <c r="C112" t="s">
        <v>694</v>
      </c>
      <c r="K112" t="s">
        <v>695</v>
      </c>
    </row>
    <row r="113" spans="3:11" ht="10.5">
      <c r="C113" t="s">
        <v>696</v>
      </c>
      <c r="K113" t="s">
        <v>697</v>
      </c>
    </row>
    <row r="114" spans="3:11" ht="10.5">
      <c r="C114" t="s">
        <v>698</v>
      </c>
      <c r="K114" t="s">
        <v>699</v>
      </c>
    </row>
    <row r="115" spans="3:11" ht="10.5">
      <c r="C115" t="s">
        <v>700</v>
      </c>
      <c r="K115" t="s">
        <v>701</v>
      </c>
    </row>
    <row r="116" spans="3:11" ht="10.5">
      <c r="C116" t="s">
        <v>702</v>
      </c>
      <c r="K116" t="s">
        <v>703</v>
      </c>
    </row>
    <row r="117" spans="3:11" ht="10.5">
      <c r="C117" t="s">
        <v>704</v>
      </c>
      <c r="K117" t="s">
        <v>705</v>
      </c>
    </row>
    <row r="118" spans="3:11" ht="10.5">
      <c r="C118" t="s">
        <v>695</v>
      </c>
      <c r="K118" t="s">
        <v>706</v>
      </c>
    </row>
    <row r="119" spans="3:11" ht="10.5">
      <c r="C119" t="s">
        <v>697</v>
      </c>
      <c r="K119" t="s">
        <v>707</v>
      </c>
    </row>
    <row r="120" spans="3:11" ht="10.5">
      <c r="C120" t="s">
        <v>699</v>
      </c>
      <c r="K120" t="s">
        <v>708</v>
      </c>
    </row>
    <row r="121" spans="3:11" ht="10.5">
      <c r="C121" t="s">
        <v>701</v>
      </c>
      <c r="K121" t="s">
        <v>709</v>
      </c>
    </row>
    <row r="122" spans="3:11" ht="10.5">
      <c r="C122" t="s">
        <v>710</v>
      </c>
      <c r="K122" t="s">
        <v>711</v>
      </c>
    </row>
    <row r="123" spans="3:11" ht="10.5">
      <c r="C123" t="s">
        <v>703</v>
      </c>
      <c r="K123" t="s">
        <v>712</v>
      </c>
    </row>
    <row r="124" spans="3:11" ht="10.5">
      <c r="C124" t="s">
        <v>705</v>
      </c>
      <c r="K124" t="s">
        <v>713</v>
      </c>
    </row>
    <row r="125" spans="3:11" ht="10.5">
      <c r="C125" t="s">
        <v>706</v>
      </c>
      <c r="K125" t="s">
        <v>714</v>
      </c>
    </row>
    <row r="126" spans="3:11" ht="10.5">
      <c r="C126" t="s">
        <v>715</v>
      </c>
      <c r="K126" t="s">
        <v>716</v>
      </c>
    </row>
    <row r="127" spans="3:11" ht="10.5">
      <c r="C127" t="s">
        <v>717</v>
      </c>
      <c r="K127" t="s">
        <v>718</v>
      </c>
    </row>
    <row r="128" spans="3:11" ht="10.5">
      <c r="C128" t="s">
        <v>719</v>
      </c>
      <c r="K128" t="s">
        <v>720</v>
      </c>
    </row>
    <row r="129" spans="3:11" ht="10.5">
      <c r="C129" t="s">
        <v>721</v>
      </c>
      <c r="K129" t="s">
        <v>722</v>
      </c>
    </row>
    <row r="130" spans="3:11" ht="10.5">
      <c r="C130" t="s">
        <v>723</v>
      </c>
      <c r="K130" t="s">
        <v>724</v>
      </c>
    </row>
    <row r="131" spans="3:11" ht="10.5">
      <c r="C131" t="s">
        <v>725</v>
      </c>
      <c r="K131" t="s">
        <v>726</v>
      </c>
    </row>
    <row r="132" spans="3:11" ht="10.5">
      <c r="C132" t="s">
        <v>711</v>
      </c>
      <c r="K132" t="s">
        <v>727</v>
      </c>
    </row>
    <row r="133" spans="3:11" ht="10.5">
      <c r="C133" t="s">
        <v>712</v>
      </c>
      <c r="K133" t="s">
        <v>728</v>
      </c>
    </row>
    <row r="134" spans="3:11" ht="10.5">
      <c r="C134" t="s">
        <v>713</v>
      </c>
      <c r="K134" t="s">
        <v>729</v>
      </c>
    </row>
    <row r="135" spans="3:11" ht="10.5">
      <c r="C135" t="s">
        <v>714</v>
      </c>
      <c r="K135" t="s">
        <v>730</v>
      </c>
    </row>
    <row r="136" spans="3:11" ht="10.5">
      <c r="C136" t="s">
        <v>731</v>
      </c>
      <c r="K136" t="s">
        <v>732</v>
      </c>
    </row>
    <row r="137" spans="3:11" ht="10.5">
      <c r="C137" t="s">
        <v>733</v>
      </c>
      <c r="K137" t="s">
        <v>734</v>
      </c>
    </row>
    <row r="138" spans="3:11" ht="10.5">
      <c r="C138" t="s">
        <v>735</v>
      </c>
      <c r="K138" t="s">
        <v>736</v>
      </c>
    </row>
    <row r="139" spans="3:11" ht="10.5">
      <c r="C139" t="s">
        <v>737</v>
      </c>
      <c r="K139" t="s">
        <v>738</v>
      </c>
    </row>
    <row r="140" spans="3:11" ht="10.5">
      <c r="C140" t="s">
        <v>739</v>
      </c>
      <c r="K140" t="s">
        <v>740</v>
      </c>
    </row>
    <row r="141" spans="3:11" ht="10.5">
      <c r="C141" t="s">
        <v>741</v>
      </c>
      <c r="K141" t="s">
        <v>742</v>
      </c>
    </row>
    <row r="142" spans="3:11" ht="10.5">
      <c r="C142" t="s">
        <v>743</v>
      </c>
      <c r="K142" t="s">
        <v>744</v>
      </c>
    </row>
    <row r="143" spans="3:11" ht="10.5">
      <c r="C143" t="s">
        <v>724</v>
      </c>
      <c r="K143" t="s">
        <v>745</v>
      </c>
    </row>
    <row r="144" spans="3:11" ht="10.5">
      <c r="C144" t="s">
        <v>726</v>
      </c>
      <c r="K144" t="s">
        <v>746</v>
      </c>
    </row>
    <row r="145" spans="3:11" ht="10.5">
      <c r="C145" t="s">
        <v>747</v>
      </c>
      <c r="K145" t="s">
        <v>748</v>
      </c>
    </row>
    <row r="146" spans="3:11" ht="10.5">
      <c r="C146" t="s">
        <v>749</v>
      </c>
      <c r="K146" t="s">
        <v>750</v>
      </c>
    </row>
    <row r="147" spans="3:11" ht="10.5">
      <c r="C147" t="s">
        <v>751</v>
      </c>
      <c r="K147" t="s">
        <v>752</v>
      </c>
    </row>
    <row r="148" spans="3:11" ht="10.5">
      <c r="C148" t="s">
        <v>753</v>
      </c>
      <c r="K148" t="s">
        <v>754</v>
      </c>
    </row>
    <row r="149" spans="3:11" ht="10.5">
      <c r="C149" t="s">
        <v>755</v>
      </c>
      <c r="K149" t="s">
        <v>756</v>
      </c>
    </row>
    <row r="150" spans="3:11" ht="10.5">
      <c r="C150" t="s">
        <v>757</v>
      </c>
      <c r="K150" t="s">
        <v>758</v>
      </c>
    </row>
    <row r="151" spans="3:11" ht="10.5">
      <c r="C151" t="s">
        <v>759</v>
      </c>
      <c r="K151" t="s">
        <v>760</v>
      </c>
    </row>
    <row r="152" spans="3:11" ht="10.5">
      <c r="C152" t="s">
        <v>732</v>
      </c>
      <c r="K152" t="s">
        <v>761</v>
      </c>
    </row>
    <row r="153" spans="3:11" ht="10.5">
      <c r="C153" t="s">
        <v>734</v>
      </c>
      <c r="K153" t="s">
        <v>762</v>
      </c>
    </row>
    <row r="154" spans="3:11" ht="10.5">
      <c r="C154" t="s">
        <v>736</v>
      </c>
      <c r="K154" t="s">
        <v>763</v>
      </c>
    </row>
    <row r="155" spans="3:11" ht="10.5">
      <c r="C155" t="s">
        <v>738</v>
      </c>
      <c r="K155" t="s">
        <v>764</v>
      </c>
    </row>
    <row r="156" spans="3:11" ht="10.5">
      <c r="C156" t="s">
        <v>765</v>
      </c>
      <c r="K156" t="s">
        <v>766</v>
      </c>
    </row>
    <row r="157" spans="3:11" ht="10.5">
      <c r="C157" t="s">
        <v>767</v>
      </c>
      <c r="K157" t="s">
        <v>768</v>
      </c>
    </row>
    <row r="158" spans="3:11" ht="10.5">
      <c r="C158" t="s">
        <v>769</v>
      </c>
      <c r="K158" t="s">
        <v>770</v>
      </c>
    </row>
    <row r="159" spans="3:11" ht="10.5">
      <c r="C159" t="s">
        <v>771</v>
      </c>
      <c r="K159" t="s">
        <v>772</v>
      </c>
    </row>
    <row r="160" spans="3:11" ht="10.5">
      <c r="C160" t="s">
        <v>773</v>
      </c>
      <c r="K160" t="s">
        <v>774</v>
      </c>
    </row>
    <row r="161" spans="3:11" ht="10.5">
      <c r="C161" t="s">
        <v>775</v>
      </c>
      <c r="K161" t="s">
        <v>776</v>
      </c>
    </row>
    <row r="162" spans="3:11" ht="10.5">
      <c r="C162" t="s">
        <v>777</v>
      </c>
      <c r="K162" t="s">
        <v>778</v>
      </c>
    </row>
    <row r="163" spans="3:11" ht="10.5">
      <c r="C163" t="s">
        <v>746</v>
      </c>
      <c r="K163" t="s">
        <v>779</v>
      </c>
    </row>
    <row r="164" spans="3:11" ht="10.5">
      <c r="C164" t="s">
        <v>748</v>
      </c>
      <c r="K164" t="s">
        <v>780</v>
      </c>
    </row>
    <row r="165" spans="3:11" ht="10.5">
      <c r="C165" t="s">
        <v>781</v>
      </c>
      <c r="K165" t="s">
        <v>782</v>
      </c>
    </row>
    <row r="166" spans="3:11" ht="10.5">
      <c r="C166" t="s">
        <v>783</v>
      </c>
      <c r="K166" t="s">
        <v>784</v>
      </c>
    </row>
    <row r="167" spans="3:11" ht="10.5">
      <c r="C167" t="s">
        <v>785</v>
      </c>
      <c r="K167" t="s">
        <v>786</v>
      </c>
    </row>
    <row r="168" spans="3:11" ht="10.5">
      <c r="C168" t="s">
        <v>787</v>
      </c>
      <c r="K168" t="s">
        <v>788</v>
      </c>
    </row>
    <row r="169" spans="3:11" ht="10.5">
      <c r="C169" t="s">
        <v>789</v>
      </c>
      <c r="K169" t="s">
        <v>790</v>
      </c>
    </row>
    <row r="170" spans="3:11" ht="10.5">
      <c r="C170" t="s">
        <v>791</v>
      </c>
      <c r="K170" t="s">
        <v>792</v>
      </c>
    </row>
    <row r="171" spans="3:11" ht="10.5">
      <c r="C171" t="s">
        <v>793</v>
      </c>
      <c r="K171" t="s">
        <v>794</v>
      </c>
    </row>
    <row r="172" spans="3:11" ht="10.5">
      <c r="C172" t="s">
        <v>758</v>
      </c>
      <c r="K172" t="s">
        <v>795</v>
      </c>
    </row>
    <row r="173" spans="3:11" ht="10.5">
      <c r="C173" t="s">
        <v>760</v>
      </c>
      <c r="K173" t="s">
        <v>796</v>
      </c>
    </row>
    <row r="174" spans="3:11" ht="10.5">
      <c r="C174" t="s">
        <v>761</v>
      </c>
      <c r="K174" t="s">
        <v>797</v>
      </c>
    </row>
    <row r="175" spans="3:11" ht="10.5">
      <c r="C175" t="s">
        <v>762</v>
      </c>
      <c r="K175" t="s">
        <v>798</v>
      </c>
    </row>
    <row r="176" spans="3:11" ht="10.5">
      <c r="C176" t="s">
        <v>799</v>
      </c>
      <c r="K176" t="s">
        <v>800</v>
      </c>
    </row>
    <row r="177" spans="3:11" ht="10.5">
      <c r="C177" t="s">
        <v>801</v>
      </c>
      <c r="K177" t="s">
        <v>802</v>
      </c>
    </row>
    <row r="178" spans="3:11" ht="10.5">
      <c r="C178" t="s">
        <v>803</v>
      </c>
      <c r="K178" t="s">
        <v>804</v>
      </c>
    </row>
    <row r="179" spans="3:11" ht="10.5">
      <c r="C179" t="s">
        <v>805</v>
      </c>
      <c r="K179" t="s">
        <v>806</v>
      </c>
    </row>
    <row r="180" spans="3:11" ht="10.5">
      <c r="C180" t="s">
        <v>807</v>
      </c>
      <c r="K180" t="s">
        <v>808</v>
      </c>
    </row>
    <row r="181" spans="3:11" ht="10.5">
      <c r="C181" t="s">
        <v>809</v>
      </c>
      <c r="K181" t="s">
        <v>810</v>
      </c>
    </row>
    <row r="182" spans="3:11" ht="10.5">
      <c r="C182" t="s">
        <v>811</v>
      </c>
      <c r="K182" t="s">
        <v>812</v>
      </c>
    </row>
    <row r="183" spans="3:11" ht="10.5">
      <c r="C183" t="s">
        <v>770</v>
      </c>
      <c r="K183" t="s">
        <v>813</v>
      </c>
    </row>
    <row r="184" spans="3:11" ht="10.5">
      <c r="C184" t="s">
        <v>772</v>
      </c>
      <c r="K184" t="s">
        <v>814</v>
      </c>
    </row>
    <row r="185" spans="3:11" ht="10.5">
      <c r="C185" t="s">
        <v>774</v>
      </c>
      <c r="K185" t="s">
        <v>815</v>
      </c>
    </row>
    <row r="186" spans="3:11" ht="10.5">
      <c r="C186" t="s">
        <v>776</v>
      </c>
      <c r="K186" t="s">
        <v>816</v>
      </c>
    </row>
    <row r="187" spans="3:11" ht="10.5">
      <c r="C187" t="s">
        <v>778</v>
      </c>
      <c r="K187" t="s">
        <v>817</v>
      </c>
    </row>
    <row r="188" spans="3:11" ht="10.5">
      <c r="C188" t="s">
        <v>818</v>
      </c>
      <c r="K188" t="s">
        <v>819</v>
      </c>
    </row>
    <row r="189" spans="3:11" ht="10.5">
      <c r="C189" t="s">
        <v>820</v>
      </c>
      <c r="K189" t="s">
        <v>821</v>
      </c>
    </row>
    <row r="190" spans="3:11" ht="10.5">
      <c r="C190" t="s">
        <v>822</v>
      </c>
      <c r="K190" t="s">
        <v>823</v>
      </c>
    </row>
    <row r="191" spans="3:11" ht="10.5">
      <c r="C191" t="s">
        <v>824</v>
      </c>
      <c r="K191" t="s">
        <v>825</v>
      </c>
    </row>
    <row r="192" spans="3:11" ht="10.5">
      <c r="C192" t="s">
        <v>826</v>
      </c>
      <c r="K192" t="s">
        <v>827</v>
      </c>
    </row>
    <row r="193" spans="3:11" ht="10.5">
      <c r="C193" t="s">
        <v>828</v>
      </c>
      <c r="K193" t="s">
        <v>829</v>
      </c>
    </row>
    <row r="194" spans="3:11" ht="10.5">
      <c r="C194" t="s">
        <v>830</v>
      </c>
      <c r="K194" t="s">
        <v>831</v>
      </c>
    </row>
    <row r="195" spans="3:11" ht="10.5">
      <c r="C195" t="s">
        <v>786</v>
      </c>
      <c r="K195" t="s">
        <v>832</v>
      </c>
    </row>
    <row r="196" spans="3:11" ht="10.5">
      <c r="C196" t="s">
        <v>788</v>
      </c>
      <c r="K196" t="s">
        <v>833</v>
      </c>
    </row>
    <row r="197" spans="3:11" ht="10.5">
      <c r="C197" t="s">
        <v>790</v>
      </c>
      <c r="K197" t="s">
        <v>834</v>
      </c>
    </row>
    <row r="198" spans="3:11" ht="10.5">
      <c r="C198" t="s">
        <v>792</v>
      </c>
      <c r="K198" t="s">
        <v>835</v>
      </c>
    </row>
    <row r="199" spans="3:11" ht="10.5">
      <c r="C199" t="s">
        <v>794</v>
      </c>
      <c r="K199" t="s">
        <v>836</v>
      </c>
    </row>
    <row r="200" spans="3:11" ht="10.5">
      <c r="C200" t="s">
        <v>837</v>
      </c>
      <c r="K200" t="s">
        <v>838</v>
      </c>
    </row>
    <row r="201" spans="3:11" ht="10.5">
      <c r="C201" t="s">
        <v>839</v>
      </c>
      <c r="K201" t="s">
        <v>840</v>
      </c>
    </row>
    <row r="202" spans="3:11" ht="10.5">
      <c r="C202" t="s">
        <v>841</v>
      </c>
      <c r="K202" t="s">
        <v>842</v>
      </c>
    </row>
    <row r="203" spans="3:11" ht="10.5">
      <c r="C203" t="s">
        <v>843</v>
      </c>
      <c r="K203" t="s">
        <v>844</v>
      </c>
    </row>
    <row r="204" spans="3:11" ht="10.5">
      <c r="C204" t="s">
        <v>845</v>
      </c>
      <c r="K204" t="s">
        <v>846</v>
      </c>
    </row>
    <row r="205" spans="3:11" ht="10.5">
      <c r="C205" t="s">
        <v>847</v>
      </c>
      <c r="K205" t="s">
        <v>848</v>
      </c>
    </row>
    <row r="206" spans="3:11" ht="10.5">
      <c r="C206" t="s">
        <v>849</v>
      </c>
      <c r="K206" t="s">
        <v>850</v>
      </c>
    </row>
    <row r="207" spans="3:11" ht="10.5">
      <c r="C207" t="s">
        <v>800</v>
      </c>
      <c r="K207" t="s">
        <v>851</v>
      </c>
    </row>
    <row r="208" spans="3:11" ht="10.5">
      <c r="C208" t="s">
        <v>802</v>
      </c>
      <c r="K208" t="s">
        <v>852</v>
      </c>
    </row>
    <row r="209" spans="3:11" ht="10.5">
      <c r="C209" t="s">
        <v>804</v>
      </c>
      <c r="K209" t="s">
        <v>853</v>
      </c>
    </row>
    <row r="210" spans="3:11" ht="10.5">
      <c r="C210" t="s">
        <v>806</v>
      </c>
      <c r="K210" t="s">
        <v>854</v>
      </c>
    </row>
    <row r="211" spans="3:11" ht="10.5">
      <c r="C211" t="s">
        <v>808</v>
      </c>
      <c r="K211" t="s">
        <v>855</v>
      </c>
    </row>
    <row r="212" spans="3:11" ht="10.5">
      <c r="C212" t="s">
        <v>856</v>
      </c>
      <c r="K212" t="s">
        <v>857</v>
      </c>
    </row>
    <row r="213" spans="3:11" ht="10.5">
      <c r="C213" t="s">
        <v>858</v>
      </c>
      <c r="K213" t="s">
        <v>859</v>
      </c>
    </row>
    <row r="214" spans="3:11" ht="10.5">
      <c r="C214" t="s">
        <v>860</v>
      </c>
      <c r="K214" t="s">
        <v>861</v>
      </c>
    </row>
    <row r="215" spans="3:11" ht="10.5">
      <c r="C215" t="s">
        <v>862</v>
      </c>
      <c r="K215" t="s">
        <v>863</v>
      </c>
    </row>
    <row r="216" spans="3:11" ht="10.5">
      <c r="C216" t="s">
        <v>864</v>
      </c>
      <c r="K216" t="s">
        <v>865</v>
      </c>
    </row>
    <row r="217" spans="3:11" ht="10.5">
      <c r="C217" t="s">
        <v>866</v>
      </c>
      <c r="K217" t="s">
        <v>867</v>
      </c>
    </row>
    <row r="218" spans="3:11" ht="10.5">
      <c r="C218" t="s">
        <v>868</v>
      </c>
      <c r="K218" t="s">
        <v>869</v>
      </c>
    </row>
    <row r="219" spans="3:11" ht="10.5">
      <c r="C219" t="s">
        <v>815</v>
      </c>
      <c r="K219" t="s">
        <v>870</v>
      </c>
    </row>
    <row r="220" spans="3:11" ht="10.5">
      <c r="C220" t="s">
        <v>816</v>
      </c>
      <c r="K220" t="s">
        <v>871</v>
      </c>
    </row>
    <row r="221" spans="3:11" ht="10.5">
      <c r="C221" t="s">
        <v>817</v>
      </c>
      <c r="K221" t="s">
        <v>872</v>
      </c>
    </row>
    <row r="222" spans="3:11" ht="10.5">
      <c r="C222" t="s">
        <v>819</v>
      </c>
      <c r="K222" t="s">
        <v>873</v>
      </c>
    </row>
    <row r="223" spans="3:11" ht="10.5">
      <c r="C223" t="s">
        <v>821</v>
      </c>
      <c r="K223" t="s">
        <v>874</v>
      </c>
    </row>
    <row r="224" spans="3:11" ht="10.5">
      <c r="C224" t="s">
        <v>875</v>
      </c>
      <c r="K224" t="s">
        <v>876</v>
      </c>
    </row>
    <row r="225" spans="3:11" ht="10.5">
      <c r="C225" t="s">
        <v>877</v>
      </c>
      <c r="K225" t="s">
        <v>878</v>
      </c>
    </row>
    <row r="226" spans="3:11" ht="10.5">
      <c r="C226" t="s">
        <v>879</v>
      </c>
      <c r="K226" t="s">
        <v>880</v>
      </c>
    </row>
    <row r="227" spans="3:11" ht="10.5">
      <c r="C227" t="s">
        <v>881</v>
      </c>
      <c r="K227" t="s">
        <v>882</v>
      </c>
    </row>
    <row r="228" spans="3:11" ht="10.5">
      <c r="C228" t="s">
        <v>883</v>
      </c>
      <c r="K228" t="s">
        <v>884</v>
      </c>
    </row>
    <row r="229" spans="3:11" ht="10.5">
      <c r="C229" t="s">
        <v>885</v>
      </c>
      <c r="K229" t="s">
        <v>886</v>
      </c>
    </row>
    <row r="230" spans="3:11" ht="10.5">
      <c r="C230" t="s">
        <v>887</v>
      </c>
      <c r="K230" t="s">
        <v>888</v>
      </c>
    </row>
    <row r="231" spans="3:11" ht="10.5">
      <c r="C231" t="s">
        <v>831</v>
      </c>
      <c r="K231" t="s">
        <v>889</v>
      </c>
    </row>
    <row r="232" spans="3:11" ht="10.5">
      <c r="C232" t="s">
        <v>832</v>
      </c>
      <c r="K232" t="s">
        <v>890</v>
      </c>
    </row>
    <row r="233" spans="3:11" ht="10.5">
      <c r="C233" t="s">
        <v>833</v>
      </c>
      <c r="K233" t="s">
        <v>891</v>
      </c>
    </row>
    <row r="234" spans="3:11" ht="10.5">
      <c r="C234" t="s">
        <v>834</v>
      </c>
      <c r="K234" t="s">
        <v>892</v>
      </c>
    </row>
    <row r="235" spans="3:11" ht="10.5">
      <c r="C235" t="s">
        <v>835</v>
      </c>
      <c r="K235" t="s">
        <v>893</v>
      </c>
    </row>
    <row r="236" spans="3:11" ht="10.5">
      <c r="C236" t="s">
        <v>894</v>
      </c>
      <c r="K236" t="s">
        <v>895</v>
      </c>
    </row>
    <row r="237" spans="3:11" ht="10.5">
      <c r="C237" t="s">
        <v>896</v>
      </c>
      <c r="K237" t="s">
        <v>897</v>
      </c>
    </row>
    <row r="238" spans="3:11" ht="10.5">
      <c r="C238" t="s">
        <v>898</v>
      </c>
      <c r="K238" t="s">
        <v>899</v>
      </c>
    </row>
    <row r="239" spans="3:11" ht="10.5">
      <c r="C239" t="s">
        <v>900</v>
      </c>
      <c r="K239" t="s">
        <v>901</v>
      </c>
    </row>
    <row r="240" spans="3:11" ht="10.5">
      <c r="C240" t="s">
        <v>902</v>
      </c>
      <c r="K240" t="s">
        <v>903</v>
      </c>
    </row>
    <row r="241" spans="3:11" ht="10.5">
      <c r="C241" t="s">
        <v>904</v>
      </c>
      <c r="K241" t="s">
        <v>905</v>
      </c>
    </row>
    <row r="242" spans="3:11" ht="10.5">
      <c r="C242" t="s">
        <v>906</v>
      </c>
      <c r="K242" t="s">
        <v>907</v>
      </c>
    </row>
    <row r="243" spans="3:11" ht="10.5">
      <c r="C243" t="s">
        <v>844</v>
      </c>
      <c r="K243" t="s">
        <v>908</v>
      </c>
    </row>
    <row r="244" spans="3:11" ht="10.5">
      <c r="C244" t="s">
        <v>846</v>
      </c>
      <c r="K244" t="s">
        <v>909</v>
      </c>
    </row>
    <row r="245" spans="3:11" ht="10.5">
      <c r="C245" t="s">
        <v>848</v>
      </c>
      <c r="K245" t="s">
        <v>910</v>
      </c>
    </row>
    <row r="246" spans="3:11" ht="10.5">
      <c r="C246" t="s">
        <v>850</v>
      </c>
      <c r="K246" t="s">
        <v>911</v>
      </c>
    </row>
    <row r="247" spans="3:11" ht="10.5">
      <c r="C247" t="s">
        <v>851</v>
      </c>
      <c r="K247" t="s">
        <v>912</v>
      </c>
    </row>
    <row r="248" spans="3:11" ht="10.5">
      <c r="C248" t="s">
        <v>913</v>
      </c>
      <c r="K248" t="s">
        <v>914</v>
      </c>
    </row>
    <row r="249" spans="3:11" ht="10.5">
      <c r="C249" t="s">
        <v>915</v>
      </c>
      <c r="K249" t="s">
        <v>916</v>
      </c>
    </row>
    <row r="250" spans="3:11" ht="10.5">
      <c r="C250" t="s">
        <v>917</v>
      </c>
      <c r="K250" t="s">
        <v>918</v>
      </c>
    </row>
    <row r="251" spans="3:11" ht="10.5">
      <c r="C251" t="s">
        <v>919</v>
      </c>
      <c r="K251" t="s">
        <v>920</v>
      </c>
    </row>
    <row r="252" spans="3:11" ht="10.5">
      <c r="C252" t="s">
        <v>921</v>
      </c>
      <c r="K252" t="s">
        <v>922</v>
      </c>
    </row>
    <row r="253" spans="3:11" ht="10.5">
      <c r="C253" t="s">
        <v>923</v>
      </c>
      <c r="K253" t="s">
        <v>924</v>
      </c>
    </row>
    <row r="254" spans="3:11" ht="10.5">
      <c r="C254" t="s">
        <v>925</v>
      </c>
      <c r="K254" t="s">
        <v>926</v>
      </c>
    </row>
    <row r="255" spans="3:11" ht="10.5">
      <c r="C255" t="s">
        <v>857</v>
      </c>
      <c r="K255" t="s">
        <v>927</v>
      </c>
    </row>
    <row r="256" spans="3:11" ht="10.5">
      <c r="C256" t="s">
        <v>859</v>
      </c>
      <c r="K256" t="s">
        <v>928</v>
      </c>
    </row>
    <row r="257" spans="3:11" ht="10.5">
      <c r="C257" t="s">
        <v>861</v>
      </c>
      <c r="K257" t="s">
        <v>929</v>
      </c>
    </row>
    <row r="258" ht="10.5">
      <c r="C258" t="s">
        <v>863</v>
      </c>
    </row>
    <row r="259" ht="10.5">
      <c r="C259" t="s">
        <v>865</v>
      </c>
    </row>
    <row r="260" ht="10.5">
      <c r="C260" t="s">
        <v>930</v>
      </c>
    </row>
    <row r="261" ht="10.5">
      <c r="C261" t="s">
        <v>931</v>
      </c>
    </row>
    <row r="262" ht="10.5">
      <c r="C262" t="s">
        <v>932</v>
      </c>
    </row>
    <row r="263" ht="10.5">
      <c r="C263" t="s">
        <v>933</v>
      </c>
    </row>
    <row r="264" ht="10.5">
      <c r="C264" t="s">
        <v>934</v>
      </c>
    </row>
    <row r="265" ht="10.5">
      <c r="C265" t="s">
        <v>935</v>
      </c>
    </row>
    <row r="266" ht="10.5">
      <c r="C266" t="s">
        <v>936</v>
      </c>
    </row>
    <row r="267" ht="10.5">
      <c r="C267" t="s">
        <v>872</v>
      </c>
    </row>
    <row r="268" ht="10.5">
      <c r="C268" t="s">
        <v>873</v>
      </c>
    </row>
    <row r="269" ht="10.5">
      <c r="C269" t="s">
        <v>874</v>
      </c>
    </row>
    <row r="270" ht="10.5">
      <c r="C270" t="s">
        <v>876</v>
      </c>
    </row>
    <row r="271" ht="10.5">
      <c r="C271" t="s">
        <v>878</v>
      </c>
    </row>
    <row r="272" ht="10.5">
      <c r="C272" t="s">
        <v>937</v>
      </c>
    </row>
    <row r="273" ht="10.5">
      <c r="C273" t="s">
        <v>938</v>
      </c>
    </row>
    <row r="274" ht="10.5">
      <c r="C274" t="s">
        <v>939</v>
      </c>
    </row>
    <row r="275" ht="10.5">
      <c r="C275" t="s">
        <v>940</v>
      </c>
    </row>
    <row r="276" ht="10.5">
      <c r="C276" t="s">
        <v>941</v>
      </c>
    </row>
    <row r="277" ht="10.5">
      <c r="C277" t="s">
        <v>942</v>
      </c>
    </row>
    <row r="278" ht="10.5">
      <c r="C278" t="s">
        <v>943</v>
      </c>
    </row>
    <row r="279" ht="10.5">
      <c r="C279" t="s">
        <v>888</v>
      </c>
    </row>
    <row r="280" ht="10.5">
      <c r="C280" t="s">
        <v>889</v>
      </c>
    </row>
    <row r="281" ht="10.5">
      <c r="C281" t="s">
        <v>890</v>
      </c>
    </row>
    <row r="282" ht="10.5">
      <c r="C282" t="s">
        <v>891</v>
      </c>
    </row>
    <row r="283" ht="10.5">
      <c r="C283" t="s">
        <v>892</v>
      </c>
    </row>
    <row r="284" ht="10.5">
      <c r="C284" t="s">
        <v>944</v>
      </c>
    </row>
    <row r="285" ht="10.5">
      <c r="C285" t="s">
        <v>945</v>
      </c>
    </row>
    <row r="286" ht="10.5">
      <c r="C286" t="s">
        <v>946</v>
      </c>
    </row>
    <row r="287" ht="10.5">
      <c r="C287" t="s">
        <v>947</v>
      </c>
    </row>
    <row r="288" ht="10.5">
      <c r="C288" t="s">
        <v>948</v>
      </c>
    </row>
    <row r="289" ht="10.5">
      <c r="C289" t="s">
        <v>949</v>
      </c>
    </row>
    <row r="290" ht="10.5">
      <c r="C290" t="s">
        <v>950</v>
      </c>
    </row>
    <row r="291" ht="10.5">
      <c r="C291" t="s">
        <v>901</v>
      </c>
    </row>
    <row r="292" ht="10.5">
      <c r="C292" t="s">
        <v>903</v>
      </c>
    </row>
    <row r="293" ht="10.5">
      <c r="C293" t="s">
        <v>905</v>
      </c>
    </row>
    <row r="294" ht="10.5">
      <c r="C294" t="s">
        <v>907</v>
      </c>
    </row>
    <row r="295" ht="10.5">
      <c r="C295" t="s">
        <v>908</v>
      </c>
    </row>
    <row r="296" ht="10.5">
      <c r="C296" t="s">
        <v>951</v>
      </c>
    </row>
    <row r="297" ht="10.5">
      <c r="C297" t="s">
        <v>952</v>
      </c>
    </row>
    <row r="298" ht="10.5">
      <c r="C298" t="s">
        <v>953</v>
      </c>
    </row>
    <row r="299" ht="10.5">
      <c r="C299" t="s">
        <v>954</v>
      </c>
    </row>
    <row r="300" ht="10.5">
      <c r="C300" t="s">
        <v>955</v>
      </c>
    </row>
    <row r="301" ht="10.5">
      <c r="C301" t="s">
        <v>956</v>
      </c>
    </row>
    <row r="302" ht="10.5">
      <c r="C302" t="s">
        <v>957</v>
      </c>
    </row>
    <row r="303" ht="10.5">
      <c r="C303" t="s">
        <v>914</v>
      </c>
    </row>
    <row r="304" ht="10.5">
      <c r="C304" t="s">
        <v>916</v>
      </c>
    </row>
    <row r="305" ht="10.5">
      <c r="C305" t="s">
        <v>918</v>
      </c>
    </row>
    <row r="306" ht="10.5">
      <c r="C306" t="s">
        <v>920</v>
      </c>
    </row>
    <row r="307" ht="10.5">
      <c r="C307" t="s">
        <v>922</v>
      </c>
    </row>
    <row r="308" ht="10.5">
      <c r="C308" t="s">
        <v>958</v>
      </c>
    </row>
    <row r="309" ht="10.5">
      <c r="C309" t="s">
        <v>959</v>
      </c>
    </row>
    <row r="310" ht="10.5">
      <c r="C310" t="s">
        <v>960</v>
      </c>
    </row>
    <row r="311" ht="10.5">
      <c r="C311" t="s">
        <v>961</v>
      </c>
    </row>
    <row r="312" ht="10.5">
      <c r="C312" t="s">
        <v>962</v>
      </c>
    </row>
    <row r="313" ht="10.5">
      <c r="C313" t="s">
        <v>963</v>
      </c>
    </row>
    <row r="314" ht="10.5">
      <c r="C314" t="s">
        <v>964</v>
      </c>
    </row>
    <row r="315" ht="10.5">
      <c r="C315" t="s">
        <v>929</v>
      </c>
    </row>
    <row r="319" spans="2:6" ht="14.25">
      <c r="B319" s="95" t="s">
        <v>965</v>
      </c>
      <c r="C319" s="96"/>
      <c r="D319" s="96"/>
      <c r="E319" s="96"/>
      <c r="F319" s="97"/>
    </row>
    <row r="321" spans="3:27" ht="10.5">
      <c r="C321" s="98" t="s">
        <v>966</v>
      </c>
      <c r="I321" s="98" t="s">
        <v>967</v>
      </c>
      <c r="N321" s="98" t="s">
        <v>968</v>
      </c>
      <c r="S321" s="98" t="s">
        <v>551</v>
      </c>
      <c r="X321" s="98" t="s">
        <v>516</v>
      </c>
      <c r="AA321" s="98" t="s">
        <v>523</v>
      </c>
    </row>
    <row r="322" spans="3:27" ht="10.5">
      <c r="C322" t="s">
        <v>517</v>
      </c>
      <c r="I322" t="s">
        <v>517</v>
      </c>
      <c r="N322" t="s">
        <v>517</v>
      </c>
      <c r="S322" t="s">
        <v>517</v>
      </c>
      <c r="X322" t="s">
        <v>517</v>
      </c>
      <c r="AA322" t="s">
        <v>517</v>
      </c>
    </row>
    <row r="323" spans="3:27" ht="10.5">
      <c r="C323" t="s">
        <v>969</v>
      </c>
      <c r="I323" t="s">
        <v>969</v>
      </c>
      <c r="N323" t="s">
        <v>970</v>
      </c>
      <c r="S323" t="s">
        <v>971</v>
      </c>
      <c r="X323" t="s">
        <v>972</v>
      </c>
      <c r="AA323" t="s">
        <v>970</v>
      </c>
    </row>
    <row r="324" spans="3:19" ht="10.5">
      <c r="C324" t="s">
        <v>973</v>
      </c>
      <c r="I324" t="s">
        <v>974</v>
      </c>
      <c r="N324" t="s">
        <v>974</v>
      </c>
      <c r="S324" t="s">
        <v>975</v>
      </c>
    </row>
    <row r="325" spans="3:19" ht="10.5">
      <c r="C325" t="s">
        <v>976</v>
      </c>
      <c r="I325" t="s">
        <v>977</v>
      </c>
      <c r="N325" t="s">
        <v>977</v>
      </c>
      <c r="S325" t="s">
        <v>978</v>
      </c>
    </row>
    <row r="326" spans="3:19" ht="10.5">
      <c r="C326" t="s">
        <v>979</v>
      </c>
      <c r="I326" t="s">
        <v>980</v>
      </c>
      <c r="N326" t="s">
        <v>980</v>
      </c>
      <c r="S326" t="s">
        <v>981</v>
      </c>
    </row>
    <row r="327" spans="3:19" ht="10.5">
      <c r="C327" t="s">
        <v>982</v>
      </c>
      <c r="I327" t="s">
        <v>983</v>
      </c>
      <c r="N327" t="s">
        <v>983</v>
      </c>
      <c r="S327" t="s">
        <v>984</v>
      </c>
    </row>
    <row r="328" spans="3:19" ht="10.5">
      <c r="C328" t="s">
        <v>985</v>
      </c>
      <c r="I328" t="s">
        <v>986</v>
      </c>
      <c r="N328" t="s">
        <v>986</v>
      </c>
      <c r="S328" t="s">
        <v>987</v>
      </c>
    </row>
    <row r="329" spans="3:19" ht="10.5">
      <c r="C329" t="s">
        <v>988</v>
      </c>
      <c r="I329" t="s">
        <v>989</v>
      </c>
      <c r="N329" t="s">
        <v>989</v>
      </c>
      <c r="S329" t="s">
        <v>990</v>
      </c>
    </row>
    <row r="330" spans="3:19" ht="10.5">
      <c r="C330" t="s">
        <v>991</v>
      </c>
      <c r="I330" t="s">
        <v>992</v>
      </c>
      <c r="N330" t="s">
        <v>992</v>
      </c>
      <c r="S330" t="s">
        <v>993</v>
      </c>
    </row>
    <row r="331" spans="3:19" ht="10.5">
      <c r="C331" t="s">
        <v>994</v>
      </c>
      <c r="I331" t="s">
        <v>995</v>
      </c>
      <c r="N331" t="s">
        <v>995</v>
      </c>
      <c r="S331" t="s">
        <v>996</v>
      </c>
    </row>
    <row r="332" spans="3:14" ht="10.5">
      <c r="C332" t="s">
        <v>997</v>
      </c>
      <c r="I332" t="s">
        <v>998</v>
      </c>
      <c r="N332" t="s">
        <v>998</v>
      </c>
    </row>
    <row r="333" spans="3:9" ht="10.5">
      <c r="C333" t="s">
        <v>999</v>
      </c>
      <c r="I333" t="s">
        <v>999</v>
      </c>
    </row>
    <row r="334" ht="10.5">
      <c r="C334" t="s">
        <v>1000</v>
      </c>
    </row>
    <row r="335" ht="10.5">
      <c r="C335" t="s">
        <v>1001</v>
      </c>
    </row>
    <row r="336" ht="10.5">
      <c r="C336" t="s">
        <v>1002</v>
      </c>
    </row>
    <row r="337" ht="10.5">
      <c r="C337" t="s">
        <v>1003</v>
      </c>
    </row>
    <row r="338" ht="10.5">
      <c r="C338" t="s">
        <v>1004</v>
      </c>
    </row>
    <row r="339" ht="10.5">
      <c r="C339" t="s">
        <v>1005</v>
      </c>
    </row>
    <row r="340" ht="10.5">
      <c r="C340" t="s">
        <v>1006</v>
      </c>
    </row>
    <row r="341" ht="10.5">
      <c r="C341" t="s">
        <v>1007</v>
      </c>
    </row>
    <row r="342" ht="10.5">
      <c r="C342" t="s">
        <v>1008</v>
      </c>
    </row>
    <row r="346" spans="2:7" ht="14.25">
      <c r="B346" s="95" t="s">
        <v>1009</v>
      </c>
      <c r="C346" s="96"/>
      <c r="D346" s="96"/>
      <c r="E346" s="96"/>
      <c r="F346" s="96"/>
      <c r="G346" s="97"/>
    </row>
    <row r="348" spans="3:6" ht="10.5">
      <c r="C348" s="98" t="s">
        <v>545</v>
      </c>
      <c r="F348" s="98" t="s">
        <v>552</v>
      </c>
    </row>
    <row r="349" spans="3:6" ht="10.5">
      <c r="C349" t="s">
        <v>558</v>
      </c>
      <c r="F349" t="s">
        <v>517</v>
      </c>
    </row>
    <row r="350" spans="3:6" ht="10.5">
      <c r="C350" t="s">
        <v>1010</v>
      </c>
      <c r="F350" t="s">
        <v>1011</v>
      </c>
    </row>
    <row r="351" spans="3:6" ht="10.5">
      <c r="C351" t="s">
        <v>1012</v>
      </c>
      <c r="F351" t="s">
        <v>1013</v>
      </c>
    </row>
    <row r="352" spans="3:6" ht="10.5">
      <c r="C352" t="s">
        <v>1014</v>
      </c>
      <c r="F352" t="s">
        <v>1015</v>
      </c>
    </row>
    <row r="353" spans="3:6" ht="10.5">
      <c r="C353" t="s">
        <v>1016</v>
      </c>
      <c r="F353" t="s">
        <v>1017</v>
      </c>
    </row>
    <row r="354" spans="3:6" ht="10.5">
      <c r="C354" t="s">
        <v>1018</v>
      </c>
      <c r="F354" t="s">
        <v>1019</v>
      </c>
    </row>
    <row r="355" spans="3:6" ht="10.5">
      <c r="C355" t="s">
        <v>1020</v>
      </c>
      <c r="F355" t="s">
        <v>1021</v>
      </c>
    </row>
    <row r="356" spans="3:6" ht="10.5">
      <c r="C356" t="s">
        <v>1022</v>
      </c>
      <c r="F356" t="s">
        <v>1023</v>
      </c>
    </row>
    <row r="357" ht="10.5">
      <c r="C357" t="s">
        <v>1024</v>
      </c>
    </row>
    <row r="358" ht="10.5">
      <c r="C358" t="s">
        <v>1025</v>
      </c>
    </row>
    <row r="359" ht="10.5">
      <c r="C359" t="s">
        <v>1026</v>
      </c>
    </row>
    <row r="360" ht="10.5">
      <c r="C360" t="s">
        <v>1027</v>
      </c>
    </row>
    <row r="361" ht="10.5">
      <c r="C361" t="s">
        <v>1028</v>
      </c>
    </row>
    <row r="362" ht="10.5">
      <c r="C362" t="s">
        <v>1029</v>
      </c>
    </row>
    <row r="363" ht="10.5">
      <c r="C363" t="s">
        <v>1030</v>
      </c>
    </row>
    <row r="364" ht="10.5">
      <c r="C364" t="s">
        <v>1031</v>
      </c>
    </row>
    <row r="365" ht="10.5">
      <c r="C365" t="s">
        <v>1032</v>
      </c>
    </row>
    <row r="366" ht="10.5">
      <c r="C366" t="s">
        <v>1033</v>
      </c>
    </row>
    <row r="367" ht="10.5">
      <c r="C367" t="s">
        <v>1034</v>
      </c>
    </row>
    <row r="368" ht="10.5">
      <c r="C368" t="s">
        <v>1035</v>
      </c>
    </row>
    <row r="369" ht="10.5">
      <c r="C369" t="s">
        <v>1036</v>
      </c>
    </row>
    <row r="370" ht="10.5">
      <c r="C370" t="s">
        <v>1037</v>
      </c>
    </row>
    <row r="371" ht="10.5">
      <c r="C371" t="s">
        <v>1038</v>
      </c>
    </row>
    <row r="372" ht="10.5">
      <c r="C372" t="s">
        <v>1039</v>
      </c>
    </row>
    <row r="373" ht="10.5">
      <c r="C373" t="s">
        <v>1040</v>
      </c>
    </row>
    <row r="374" ht="10.5">
      <c r="C374" t="s">
        <v>1041</v>
      </c>
    </row>
    <row r="375" ht="10.5">
      <c r="C375" t="s">
        <v>1042</v>
      </c>
    </row>
    <row r="376" ht="10.5">
      <c r="C376" t="s">
        <v>1043</v>
      </c>
    </row>
    <row r="377" ht="10.5">
      <c r="C377" t="s">
        <v>1044</v>
      </c>
    </row>
    <row r="378" ht="10.5">
      <c r="C378" t="s">
        <v>1045</v>
      </c>
    </row>
    <row r="379" ht="10.5">
      <c r="C379" t="s">
        <v>1046</v>
      </c>
    </row>
    <row r="383" spans="2:13" ht="14.25">
      <c r="B383" s="95" t="s">
        <v>1047</v>
      </c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7"/>
    </row>
    <row r="385" ht="10.5">
      <c r="C385" s="98" t="s">
        <v>557</v>
      </c>
    </row>
    <row r="386" ht="10.5">
      <c r="C386" t="s">
        <v>517</v>
      </c>
    </row>
    <row r="387" ht="10.5">
      <c r="C387" t="s">
        <v>1048</v>
      </c>
    </row>
    <row r="388" ht="10.5">
      <c r="C388" t="s">
        <v>1049</v>
      </c>
    </row>
    <row r="389" ht="10.5">
      <c r="C389" t="s">
        <v>1050</v>
      </c>
    </row>
    <row r="390" ht="10.5">
      <c r="C390" t="s">
        <v>1051</v>
      </c>
    </row>
    <row r="391" ht="10.5">
      <c r="C391" t="s">
        <v>1052</v>
      </c>
    </row>
    <row r="395" spans="2:9" ht="14.25">
      <c r="B395" s="95" t="s">
        <v>1053</v>
      </c>
      <c r="C395" s="96"/>
      <c r="D395" s="96"/>
      <c r="E395" s="96"/>
      <c r="F395" s="96"/>
      <c r="G395" s="96"/>
      <c r="H395" s="96"/>
      <c r="I395" s="97"/>
    </row>
    <row r="397" spans="3:27" ht="10.5">
      <c r="C397" s="98" t="s">
        <v>968</v>
      </c>
      <c r="H397" s="98" t="s">
        <v>557</v>
      </c>
      <c r="M397" s="98" t="s">
        <v>530</v>
      </c>
      <c r="P397" s="98" t="s">
        <v>522</v>
      </c>
      <c r="T397" s="98" t="s">
        <v>515</v>
      </c>
      <c r="X397" s="98" t="s">
        <v>516</v>
      </c>
      <c r="AA397" s="98" t="s">
        <v>1055</v>
      </c>
    </row>
    <row r="398" spans="3:27" ht="10.5">
      <c r="C398" t="s">
        <v>517</v>
      </c>
      <c r="H398" t="s">
        <v>517</v>
      </c>
      <c r="M398" t="s">
        <v>517</v>
      </c>
      <c r="P398" t="s">
        <v>517</v>
      </c>
      <c r="T398" t="s">
        <v>517</v>
      </c>
      <c r="X398" t="s">
        <v>517</v>
      </c>
      <c r="AA398" t="s">
        <v>517</v>
      </c>
    </row>
    <row r="399" spans="3:24" ht="10.5">
      <c r="C399" t="s">
        <v>1056</v>
      </c>
      <c r="H399" t="s">
        <v>1057</v>
      </c>
      <c r="M399" t="s">
        <v>1056</v>
      </c>
      <c r="P399" t="s">
        <v>1058</v>
      </c>
      <c r="T399" t="s">
        <v>1056</v>
      </c>
      <c r="X399" t="s">
        <v>1060</v>
      </c>
    </row>
    <row r="400" spans="3:20" ht="10.5">
      <c r="C400" t="s">
        <v>1061</v>
      </c>
      <c r="H400" t="s">
        <v>1062</v>
      </c>
      <c r="M400" t="s">
        <v>1061</v>
      </c>
      <c r="P400" t="s">
        <v>1063</v>
      </c>
      <c r="T400" t="s">
        <v>1064</v>
      </c>
    </row>
    <row r="401" spans="3:16" ht="10.5">
      <c r="C401" t="s">
        <v>1066</v>
      </c>
      <c r="H401" t="s">
        <v>1067</v>
      </c>
      <c r="M401" t="s">
        <v>1066</v>
      </c>
      <c r="P401" t="s">
        <v>1068</v>
      </c>
    </row>
    <row r="402" spans="3:13" ht="10.5">
      <c r="C402" t="s">
        <v>1069</v>
      </c>
      <c r="H402" t="s">
        <v>1070</v>
      </c>
      <c r="M402" t="s">
        <v>1064</v>
      </c>
    </row>
    <row r="403" spans="3:8" ht="10.5">
      <c r="C403" t="s">
        <v>1071</v>
      </c>
      <c r="H403" t="s">
        <v>1072</v>
      </c>
    </row>
    <row r="404" ht="10.5">
      <c r="C404" t="s">
        <v>1073</v>
      </c>
    </row>
    <row r="405" ht="10.5">
      <c r="C405" t="s">
        <v>1064</v>
      </c>
    </row>
    <row r="406" ht="10.5">
      <c r="C406" t="s">
        <v>1074</v>
      </c>
    </row>
    <row r="407" ht="10.5">
      <c r="C407" t="s">
        <v>1075</v>
      </c>
    </row>
    <row r="408" ht="10.5">
      <c r="C408" t="s">
        <v>1076</v>
      </c>
    </row>
    <row r="412" spans="2:13" ht="14.25">
      <c r="B412" s="95" t="s">
        <v>1077</v>
      </c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7"/>
    </row>
    <row r="414" ht="10.5">
      <c r="C414" s="98" t="s">
        <v>1078</v>
      </c>
    </row>
    <row r="415" ht="10.5">
      <c r="C415" t="s">
        <v>517</v>
      </c>
    </row>
    <row r="416" ht="10.5">
      <c r="C416" t="s">
        <v>1056</v>
      </c>
    </row>
    <row r="417" ht="10.5">
      <c r="C417" t="s">
        <v>1079</v>
      </c>
    </row>
    <row r="418" ht="10.5">
      <c r="C418" t="s">
        <v>1080</v>
      </c>
    </row>
    <row r="419" ht="10.5">
      <c r="C419" t="s">
        <v>1081</v>
      </c>
    </row>
    <row r="420" ht="10.5">
      <c r="C420" t="s">
        <v>1082</v>
      </c>
    </row>
    <row r="421" ht="10.5">
      <c r="C421" t="s">
        <v>1083</v>
      </c>
    </row>
    <row r="422" ht="10.5">
      <c r="C422" t="s">
        <v>1084</v>
      </c>
    </row>
    <row r="423" ht="10.5">
      <c r="C423" t="s">
        <v>1085</v>
      </c>
    </row>
    <row r="424" ht="10.5">
      <c r="C424" t="s">
        <v>1086</v>
      </c>
    </row>
    <row r="425" ht="10.5">
      <c r="C425" t="s">
        <v>1087</v>
      </c>
    </row>
    <row r="426" ht="10.5">
      <c r="C426" t="s">
        <v>1088</v>
      </c>
    </row>
    <row r="427" ht="10.5">
      <c r="C427" t="s">
        <v>1089</v>
      </c>
    </row>
    <row r="428" ht="10.5">
      <c r="C428" t="s">
        <v>1090</v>
      </c>
    </row>
    <row r="429" ht="10.5">
      <c r="C429" t="s">
        <v>1091</v>
      </c>
    </row>
    <row r="430" ht="10.5">
      <c r="C430" t="s">
        <v>1092</v>
      </c>
    </row>
    <row r="431" ht="10.5">
      <c r="C431" t="s">
        <v>1093</v>
      </c>
    </row>
    <row r="432" ht="10.5">
      <c r="C432" t="s">
        <v>1094</v>
      </c>
    </row>
    <row r="433" ht="10.5">
      <c r="C433" t="s">
        <v>1095</v>
      </c>
    </row>
    <row r="434" ht="10.5">
      <c r="C434" t="s">
        <v>1096</v>
      </c>
    </row>
    <row r="435" ht="10.5">
      <c r="C435" t="s">
        <v>1097</v>
      </c>
    </row>
    <row r="436" ht="10.5">
      <c r="C436" t="s">
        <v>1098</v>
      </c>
    </row>
    <row r="437" ht="10.5">
      <c r="C437" t="s">
        <v>1099</v>
      </c>
    </row>
    <row r="438" ht="10.5">
      <c r="C438" t="s">
        <v>1100</v>
      </c>
    </row>
    <row r="439" ht="10.5">
      <c r="C439" t="s">
        <v>1101</v>
      </c>
    </row>
    <row r="440" ht="10.5">
      <c r="C440" t="s">
        <v>1102</v>
      </c>
    </row>
    <row r="441" ht="10.5">
      <c r="C441" t="s">
        <v>1103</v>
      </c>
    </row>
    <row r="442" ht="10.5">
      <c r="C442" t="s">
        <v>1104</v>
      </c>
    </row>
    <row r="443" ht="10.5">
      <c r="C443" t="s">
        <v>1105</v>
      </c>
    </row>
    <row r="444" ht="10.5">
      <c r="C444" t="s">
        <v>1106</v>
      </c>
    </row>
    <row r="445" ht="10.5">
      <c r="C445" t="s">
        <v>1107</v>
      </c>
    </row>
    <row r="446" ht="10.5">
      <c r="C446" t="s">
        <v>1108</v>
      </c>
    </row>
    <row r="447" ht="10.5">
      <c r="C447" t="s">
        <v>1109</v>
      </c>
    </row>
    <row r="448" ht="10.5">
      <c r="C448" t="s">
        <v>1110</v>
      </c>
    </row>
    <row r="449" ht="10.5">
      <c r="C449" t="s">
        <v>1111</v>
      </c>
    </row>
    <row r="450" ht="10.5">
      <c r="C450" t="s">
        <v>1112</v>
      </c>
    </row>
    <row r="451" ht="10.5">
      <c r="C451" t="s">
        <v>1113</v>
      </c>
    </row>
    <row r="452" ht="10.5">
      <c r="C452" t="s">
        <v>1114</v>
      </c>
    </row>
    <row r="453" ht="10.5">
      <c r="C453" t="s">
        <v>1115</v>
      </c>
    </row>
    <row r="454" ht="10.5">
      <c r="C454" t="s">
        <v>1116</v>
      </c>
    </row>
    <row r="455" ht="10.5">
      <c r="C455" t="s">
        <v>1117</v>
      </c>
    </row>
    <row r="456" ht="10.5">
      <c r="C456" t="s">
        <v>1118</v>
      </c>
    </row>
    <row r="457" ht="10.5">
      <c r="C457" t="s">
        <v>1119</v>
      </c>
    </row>
    <row r="458" ht="10.5">
      <c r="C458" t="s">
        <v>1120</v>
      </c>
    </row>
    <row r="459" ht="10.5">
      <c r="C459" t="s">
        <v>1121</v>
      </c>
    </row>
    <row r="460" ht="10.5">
      <c r="C460" t="s">
        <v>1122</v>
      </c>
    </row>
    <row r="461" ht="10.5">
      <c r="C461" t="s">
        <v>1123</v>
      </c>
    </row>
    <row r="462" ht="10.5">
      <c r="C462" t="s">
        <v>1124</v>
      </c>
    </row>
    <row r="463" ht="10.5">
      <c r="C463" t="s">
        <v>1125</v>
      </c>
    </row>
    <row r="464" ht="10.5">
      <c r="C464" t="s">
        <v>1126</v>
      </c>
    </row>
    <row r="465" ht="10.5">
      <c r="C465" t="s">
        <v>1127</v>
      </c>
    </row>
    <row r="466" ht="10.5">
      <c r="C466" t="s">
        <v>1128</v>
      </c>
    </row>
    <row r="467" ht="10.5">
      <c r="C467" t="s">
        <v>1129</v>
      </c>
    </row>
    <row r="468" ht="10.5">
      <c r="C468" t="s">
        <v>1130</v>
      </c>
    </row>
    <row r="469" ht="10.5">
      <c r="C469" t="s">
        <v>1131</v>
      </c>
    </row>
    <row r="470" ht="10.5">
      <c r="C470" t="s">
        <v>1132</v>
      </c>
    </row>
    <row r="471" ht="10.5">
      <c r="C471" t="s">
        <v>1133</v>
      </c>
    </row>
    <row r="472" ht="10.5">
      <c r="C472" t="s">
        <v>1134</v>
      </c>
    </row>
    <row r="473" ht="10.5">
      <c r="C473" t="s">
        <v>1135</v>
      </c>
    </row>
    <row r="474" ht="10.5">
      <c r="C474" t="s">
        <v>1136</v>
      </c>
    </row>
    <row r="475" ht="10.5">
      <c r="C475" t="s">
        <v>1137</v>
      </c>
    </row>
    <row r="476" ht="10.5">
      <c r="C476" t="s">
        <v>1138</v>
      </c>
    </row>
    <row r="477" ht="10.5">
      <c r="C477" t="s">
        <v>1139</v>
      </c>
    </row>
    <row r="478" ht="10.5">
      <c r="C478" t="s">
        <v>1140</v>
      </c>
    </row>
    <row r="479" ht="10.5">
      <c r="C479" t="s">
        <v>1141</v>
      </c>
    </row>
    <row r="480" ht="10.5">
      <c r="C480" t="s">
        <v>1142</v>
      </c>
    </row>
    <row r="481" ht="10.5">
      <c r="C481" t="s">
        <v>1143</v>
      </c>
    </row>
    <row r="482" ht="10.5">
      <c r="C482" t="s">
        <v>1144</v>
      </c>
    </row>
    <row r="483" ht="10.5">
      <c r="C483" t="s">
        <v>1145</v>
      </c>
    </row>
    <row r="484" ht="10.5">
      <c r="C484" t="s">
        <v>1146</v>
      </c>
    </row>
    <row r="485" ht="10.5">
      <c r="C485" t="s">
        <v>1147</v>
      </c>
    </row>
    <row r="486" ht="10.5">
      <c r="C486" t="s">
        <v>1148</v>
      </c>
    </row>
    <row r="487" ht="10.5">
      <c r="C487" t="s">
        <v>1149</v>
      </c>
    </row>
    <row r="488" ht="10.5">
      <c r="C488" t="s">
        <v>1150</v>
      </c>
    </row>
    <row r="489" ht="10.5">
      <c r="C489" t="s">
        <v>1151</v>
      </c>
    </row>
    <row r="490" ht="10.5">
      <c r="C490" t="s">
        <v>1152</v>
      </c>
    </row>
    <row r="491" ht="10.5">
      <c r="C491" t="s">
        <v>1153</v>
      </c>
    </row>
    <row r="492" ht="10.5">
      <c r="C492" t="s">
        <v>1154</v>
      </c>
    </row>
    <row r="493" ht="10.5">
      <c r="C493" t="s">
        <v>1064</v>
      </c>
    </row>
    <row r="497" spans="2:12" ht="14.25">
      <c r="B497" s="95" t="s">
        <v>1155</v>
      </c>
      <c r="C497" s="96"/>
      <c r="D497" s="96"/>
      <c r="E497" s="96"/>
      <c r="F497" s="96"/>
      <c r="G497" s="96"/>
      <c r="H497" s="96"/>
      <c r="I497" s="96"/>
      <c r="J497" s="96"/>
      <c r="K497" s="96"/>
      <c r="L497" s="97"/>
    </row>
    <row r="499" ht="10.5">
      <c r="C499" s="98" t="s">
        <v>522</v>
      </c>
    </row>
    <row r="500" ht="10.5">
      <c r="C500" t="s">
        <v>517</v>
      </c>
    </row>
    <row r="501" ht="10.5">
      <c r="C501" t="s">
        <v>1056</v>
      </c>
    </row>
    <row r="502" ht="10.5">
      <c r="C502" t="s">
        <v>1064</v>
      </c>
    </row>
    <row r="503" ht="10.5">
      <c r="C503" t="s">
        <v>1156</v>
      </c>
    </row>
    <row r="507" spans="2:15" ht="14.25">
      <c r="B507" s="95" t="s">
        <v>1157</v>
      </c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7"/>
    </row>
    <row r="509" spans="3:10" ht="10.5">
      <c r="C509" s="98" t="s">
        <v>1158</v>
      </c>
      <c r="J509" s="98" t="s">
        <v>557</v>
      </c>
    </row>
    <row r="510" spans="3:10" ht="10.5">
      <c r="C510" t="s">
        <v>517</v>
      </c>
      <c r="J510" t="s">
        <v>517</v>
      </c>
    </row>
    <row r="511" spans="3:10" ht="10.5">
      <c r="C511" t="s">
        <v>1159</v>
      </c>
      <c r="J511" t="s">
        <v>1060</v>
      </c>
    </row>
    <row r="512" spans="3:10" ht="10.5">
      <c r="C512" t="s">
        <v>1160</v>
      </c>
      <c r="J512" t="s">
        <v>1161</v>
      </c>
    </row>
    <row r="513" spans="3:10" ht="10.5">
      <c r="C513" t="s">
        <v>1162</v>
      </c>
      <c r="J513" t="s">
        <v>1163</v>
      </c>
    </row>
    <row r="514" spans="3:10" ht="10.5">
      <c r="C514" t="s">
        <v>1164</v>
      </c>
      <c r="J514" t="s">
        <v>1165</v>
      </c>
    </row>
    <row r="515" spans="3:10" ht="10.5">
      <c r="C515" t="s">
        <v>1166</v>
      </c>
      <c r="J515" t="s">
        <v>1167</v>
      </c>
    </row>
    <row r="516" ht="10.5">
      <c r="C516" t="s">
        <v>1168</v>
      </c>
    </row>
    <row r="517" ht="10.5">
      <c r="C517" t="s">
        <v>1169</v>
      </c>
    </row>
    <row r="518" ht="10.5">
      <c r="C518" t="s">
        <v>1170</v>
      </c>
    </row>
    <row r="519" ht="10.5">
      <c r="C519" t="s">
        <v>1171</v>
      </c>
    </row>
    <row r="520" ht="10.5">
      <c r="C520" t="s">
        <v>1172</v>
      </c>
    </row>
    <row r="521" ht="10.5">
      <c r="C521" t="s">
        <v>1173</v>
      </c>
    </row>
    <row r="522" ht="10.5">
      <c r="C522" t="s">
        <v>1174</v>
      </c>
    </row>
    <row r="523" ht="10.5">
      <c r="C523" t="s">
        <v>1175</v>
      </c>
    </row>
    <row r="524" ht="10.5">
      <c r="C524" t="s">
        <v>1057</v>
      </c>
    </row>
    <row r="525" ht="10.5">
      <c r="C525" t="s">
        <v>1176</v>
      </c>
    </row>
    <row r="526" ht="10.5">
      <c r="C526" t="s">
        <v>1177</v>
      </c>
    </row>
    <row r="527" ht="10.5">
      <c r="C527" t="s">
        <v>1178</v>
      </c>
    </row>
    <row r="528" ht="10.5">
      <c r="C528" t="s">
        <v>1179</v>
      </c>
    </row>
    <row r="529" ht="10.5">
      <c r="C529" t="s">
        <v>1180</v>
      </c>
    </row>
    <row r="530" ht="10.5">
      <c r="C530" t="s">
        <v>1181</v>
      </c>
    </row>
    <row r="531" ht="10.5">
      <c r="C531" t="s">
        <v>1182</v>
      </c>
    </row>
    <row r="532" ht="10.5">
      <c r="C532" t="s">
        <v>1183</v>
      </c>
    </row>
    <row r="533" ht="10.5">
      <c r="C533" t="s">
        <v>1184</v>
      </c>
    </row>
    <row r="534" ht="10.5">
      <c r="C534" t="s">
        <v>1185</v>
      </c>
    </row>
    <row r="535" ht="10.5">
      <c r="C535" t="s">
        <v>1186</v>
      </c>
    </row>
    <row r="536" ht="10.5">
      <c r="C536" t="s">
        <v>1187</v>
      </c>
    </row>
    <row r="537" ht="10.5">
      <c r="C537" t="s">
        <v>1188</v>
      </c>
    </row>
    <row r="538" ht="10.5">
      <c r="C538" t="s">
        <v>1062</v>
      </c>
    </row>
    <row r="539" ht="10.5">
      <c r="C539" t="s">
        <v>1067</v>
      </c>
    </row>
    <row r="540" ht="10.5">
      <c r="C540" t="s">
        <v>1070</v>
      </c>
    </row>
    <row r="541" ht="10.5">
      <c r="C541" t="s">
        <v>1072</v>
      </c>
    </row>
    <row r="545" spans="2:18" ht="14.25">
      <c r="B545" s="95" t="s">
        <v>1189</v>
      </c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</row>
    <row r="547" ht="10.5">
      <c r="C547" s="98" t="s">
        <v>530</v>
      </c>
    </row>
    <row r="548" ht="10.5">
      <c r="C548" t="s">
        <v>517</v>
      </c>
    </row>
    <row r="549" ht="10.5">
      <c r="C549" t="s">
        <v>1056</v>
      </c>
    </row>
    <row r="550" ht="10.5">
      <c r="C550" t="s">
        <v>1161</v>
      </c>
    </row>
    <row r="551" ht="10.5">
      <c r="C551" t="s">
        <v>1064</v>
      </c>
    </row>
    <row r="552" ht="10.5">
      <c r="C552" t="s">
        <v>1156</v>
      </c>
    </row>
    <row r="556" spans="2:16" ht="14.25">
      <c r="B556" s="95" t="s">
        <v>1190</v>
      </c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7"/>
    </row>
    <row r="558" ht="10.5">
      <c r="C558" s="98" t="s">
        <v>1191</v>
      </c>
    </row>
    <row r="559" ht="10.5">
      <c r="C559" t="s">
        <v>558</v>
      </c>
    </row>
    <row r="560" ht="10.5">
      <c r="C560" t="s">
        <v>1192</v>
      </c>
    </row>
    <row r="561" ht="10.5">
      <c r="C561" t="s">
        <v>1193</v>
      </c>
    </row>
    <row r="562" ht="10.5">
      <c r="C562" t="s">
        <v>1194</v>
      </c>
    </row>
    <row r="563" ht="10.5">
      <c r="C563" t="s">
        <v>1195</v>
      </c>
    </row>
    <row r="564" ht="10.5">
      <c r="C564" t="s">
        <v>1196</v>
      </c>
    </row>
    <row r="565" ht="10.5">
      <c r="C565" t="s">
        <v>1197</v>
      </c>
    </row>
    <row r="566" ht="10.5">
      <c r="C566" t="s">
        <v>1198</v>
      </c>
    </row>
    <row r="567" ht="10.5">
      <c r="C567" t="s">
        <v>1199</v>
      </c>
    </row>
    <row r="568" ht="10.5">
      <c r="C568" t="s">
        <v>1200</v>
      </c>
    </row>
    <row r="569" ht="10.5">
      <c r="C569" t="s">
        <v>1201</v>
      </c>
    </row>
    <row r="570" ht="10.5">
      <c r="C570" t="s">
        <v>1202</v>
      </c>
    </row>
    <row r="571" ht="10.5">
      <c r="C571" t="s">
        <v>1203</v>
      </c>
    </row>
    <row r="572" ht="10.5">
      <c r="C572" t="s">
        <v>1204</v>
      </c>
    </row>
    <row r="573" ht="10.5">
      <c r="C573" t="s">
        <v>1205</v>
      </c>
    </row>
    <row r="574" ht="10.5">
      <c r="C574" t="s">
        <v>1206</v>
      </c>
    </row>
    <row r="575" ht="10.5">
      <c r="C575" t="s">
        <v>1207</v>
      </c>
    </row>
    <row r="576" ht="10.5">
      <c r="C576" t="s">
        <v>1208</v>
      </c>
    </row>
    <row r="577" ht="10.5">
      <c r="C577" t="s">
        <v>1209</v>
      </c>
    </row>
    <row r="578" ht="10.5">
      <c r="C578" t="s">
        <v>1210</v>
      </c>
    </row>
    <row r="579" ht="10.5">
      <c r="C579" t="s">
        <v>1211</v>
      </c>
    </row>
    <row r="580" ht="10.5">
      <c r="C580" t="s">
        <v>1212</v>
      </c>
    </row>
    <row r="581" ht="10.5">
      <c r="C581" t="s">
        <v>1213</v>
      </c>
    </row>
    <row r="582" ht="10.5">
      <c r="C582" t="s">
        <v>1214</v>
      </c>
    </row>
    <row r="583" ht="10.5">
      <c r="C583" t="s">
        <v>1215</v>
      </c>
    </row>
    <row r="584" ht="10.5">
      <c r="C584" t="s">
        <v>1216</v>
      </c>
    </row>
    <row r="585" ht="10.5">
      <c r="C585" t="s">
        <v>1217</v>
      </c>
    </row>
    <row r="586" ht="10.5">
      <c r="C586" t="s">
        <v>1218</v>
      </c>
    </row>
    <row r="587" ht="10.5">
      <c r="C587" t="s">
        <v>1219</v>
      </c>
    </row>
    <row r="588" ht="10.5">
      <c r="C588" t="s">
        <v>1220</v>
      </c>
    </row>
    <row r="589" ht="10.5">
      <c r="C589" t="s">
        <v>1221</v>
      </c>
    </row>
    <row r="590" ht="10.5">
      <c r="C590" t="s">
        <v>1222</v>
      </c>
    </row>
    <row r="591" ht="10.5">
      <c r="C591" t="s">
        <v>1223</v>
      </c>
    </row>
    <row r="592" ht="10.5">
      <c r="C592" t="s">
        <v>1224</v>
      </c>
    </row>
    <row r="593" ht="10.5">
      <c r="C593" t="s">
        <v>1225</v>
      </c>
    </row>
    <row r="594" ht="10.5">
      <c r="C594" t="s">
        <v>1226</v>
      </c>
    </row>
    <row r="595" ht="10.5">
      <c r="C595" t="s">
        <v>1227</v>
      </c>
    </row>
    <row r="596" ht="10.5">
      <c r="C596" t="s">
        <v>1228</v>
      </c>
    </row>
    <row r="600" spans="2:16" ht="14.25">
      <c r="B600" s="95" t="s">
        <v>1229</v>
      </c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7"/>
    </row>
    <row r="602" ht="10.5">
      <c r="C602" s="98" t="s">
        <v>530</v>
      </c>
    </row>
    <row r="603" ht="10.5">
      <c r="C603" t="s">
        <v>517</v>
      </c>
    </row>
    <row r="604" ht="10.5">
      <c r="C604" t="s">
        <v>1056</v>
      </c>
    </row>
    <row r="605" ht="10.5">
      <c r="C605" t="s">
        <v>1064</v>
      </c>
    </row>
    <row r="606" ht="10.5">
      <c r="C606" t="s">
        <v>1230</v>
      </c>
    </row>
    <row r="607" ht="10.5">
      <c r="C607" t="s">
        <v>1231</v>
      </c>
    </row>
    <row r="611" spans="2:19" ht="14.25">
      <c r="B611" s="95" t="s">
        <v>1232</v>
      </c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7"/>
    </row>
    <row r="613" ht="10.5">
      <c r="C613" s="98" t="s">
        <v>966</v>
      </c>
    </row>
    <row r="614" ht="10.5">
      <c r="C614" t="s">
        <v>517</v>
      </c>
    </row>
    <row r="615" ht="10.5">
      <c r="C615" t="s">
        <v>1056</v>
      </c>
    </row>
    <row r="616" ht="10.5">
      <c r="C616" t="s">
        <v>1064</v>
      </c>
    </row>
    <row r="617" ht="10.5">
      <c r="C617" t="s">
        <v>1230</v>
      </c>
    </row>
    <row r="618" ht="10.5">
      <c r="C618" t="s">
        <v>1233</v>
      </c>
    </row>
    <row r="619" ht="10.5">
      <c r="C619" t="s">
        <v>1234</v>
      </c>
    </row>
    <row r="620" ht="10.5">
      <c r="C620" t="s">
        <v>1235</v>
      </c>
    </row>
    <row r="621" ht="10.5">
      <c r="C621" t="s">
        <v>1236</v>
      </c>
    </row>
    <row r="622" ht="10.5">
      <c r="C622" t="s">
        <v>1237</v>
      </c>
    </row>
    <row r="623" ht="10.5">
      <c r="C623" t="s">
        <v>1238</v>
      </c>
    </row>
    <row r="624" ht="10.5">
      <c r="C624" t="s">
        <v>1239</v>
      </c>
    </row>
    <row r="625" ht="10.5">
      <c r="C625" t="s">
        <v>1240</v>
      </c>
    </row>
    <row r="626" ht="10.5">
      <c r="C626" t="s">
        <v>1241</v>
      </c>
    </row>
    <row r="627" ht="10.5">
      <c r="C627" t="s">
        <v>1242</v>
      </c>
    </row>
    <row r="628" ht="10.5">
      <c r="C628" t="s">
        <v>1243</v>
      </c>
    </row>
    <row r="629" ht="10.5">
      <c r="C629" t="s">
        <v>1244</v>
      </c>
    </row>
    <row r="630" ht="10.5">
      <c r="C630" t="s">
        <v>1245</v>
      </c>
    </row>
    <row r="631" ht="10.5">
      <c r="C631" t="s">
        <v>1246</v>
      </c>
    </row>
    <row r="632" ht="10.5">
      <c r="C632" t="s">
        <v>1247</v>
      </c>
    </row>
    <row r="633" ht="10.5">
      <c r="C633" t="s">
        <v>1248</v>
      </c>
    </row>
    <row r="634" ht="10.5">
      <c r="C634" t="s">
        <v>1249</v>
      </c>
    </row>
    <row r="638" spans="2:23" ht="14.25">
      <c r="B638" s="95" t="s">
        <v>1250</v>
      </c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7"/>
    </row>
    <row r="640" ht="10.5">
      <c r="C640" s="98" t="s">
        <v>1251</v>
      </c>
    </row>
    <row r="641" ht="10.5">
      <c r="C641" t="s">
        <v>517</v>
      </c>
    </row>
    <row r="642" ht="10.5">
      <c r="C642" t="s">
        <v>1059</v>
      </c>
    </row>
    <row r="643" ht="10.5">
      <c r="C643" t="s">
        <v>1252</v>
      </c>
    </row>
    <row r="644" ht="10.5">
      <c r="C644" t="s">
        <v>1253</v>
      </c>
    </row>
    <row r="645" ht="10.5">
      <c r="C645" t="s">
        <v>1254</v>
      </c>
    </row>
    <row r="646" ht="10.5">
      <c r="C646" t="s">
        <v>1255</v>
      </c>
    </row>
    <row r="647" ht="10.5">
      <c r="C647" t="s">
        <v>1256</v>
      </c>
    </row>
    <row r="648" ht="10.5">
      <c r="C648" t="s">
        <v>1257</v>
      </c>
    </row>
    <row r="649" ht="10.5">
      <c r="C649" t="s">
        <v>1258</v>
      </c>
    </row>
    <row r="650" ht="10.5">
      <c r="C650" t="s">
        <v>1259</v>
      </c>
    </row>
    <row r="651" ht="10.5">
      <c r="C651" t="s">
        <v>1260</v>
      </c>
    </row>
    <row r="652" ht="10.5">
      <c r="C652" t="s">
        <v>1261</v>
      </c>
    </row>
    <row r="653" ht="10.5">
      <c r="C653" t="s">
        <v>1262</v>
      </c>
    </row>
    <row r="654" ht="10.5">
      <c r="C654" t="s">
        <v>1263</v>
      </c>
    </row>
    <row r="655" ht="10.5">
      <c r="C655" t="s">
        <v>1264</v>
      </c>
    </row>
    <row r="656" ht="10.5">
      <c r="C656" t="s">
        <v>1065</v>
      </c>
    </row>
    <row r="657" ht="10.5">
      <c r="C657" t="s">
        <v>1265</v>
      </c>
    </row>
    <row r="658" ht="10.5">
      <c r="C658" t="s">
        <v>1266</v>
      </c>
    </row>
    <row r="659" ht="10.5">
      <c r="C659" t="s">
        <v>1267</v>
      </c>
    </row>
    <row r="663" spans="2:10" ht="14.25">
      <c r="B663" s="95" t="s">
        <v>1268</v>
      </c>
      <c r="C663" s="96"/>
      <c r="D663" s="96"/>
      <c r="E663" s="96"/>
      <c r="F663" s="96"/>
      <c r="G663" s="96"/>
      <c r="H663" s="96"/>
      <c r="I663" s="96"/>
      <c r="J663" s="97"/>
    </row>
    <row r="665" spans="3:77" ht="10.5">
      <c r="C665" s="98" t="s">
        <v>547</v>
      </c>
      <c r="H665" s="98" t="s">
        <v>550</v>
      </c>
      <c r="M665" s="98" t="s">
        <v>1269</v>
      </c>
      <c r="R665" s="98" t="s">
        <v>968</v>
      </c>
      <c r="W665" s="98" t="s">
        <v>539</v>
      </c>
      <c r="AC665" s="98" t="s">
        <v>1270</v>
      </c>
      <c r="AH665" s="98" t="s">
        <v>552</v>
      </c>
      <c r="AM665" s="98" t="s">
        <v>553</v>
      </c>
      <c r="AS665" s="98" t="s">
        <v>557</v>
      </c>
      <c r="AX665" s="98" t="s">
        <v>1271</v>
      </c>
      <c r="BC665" s="98" t="s">
        <v>522</v>
      </c>
      <c r="BH665" s="98" t="s">
        <v>1272</v>
      </c>
      <c r="BM665" s="98" t="s">
        <v>515</v>
      </c>
      <c r="BR665" s="98" t="s">
        <v>1054</v>
      </c>
      <c r="BV665" s="98" t="s">
        <v>516</v>
      </c>
      <c r="BY665" s="98" t="s">
        <v>523</v>
      </c>
    </row>
    <row r="666" spans="3:77" ht="10.5">
      <c r="C666" t="s">
        <v>517</v>
      </c>
      <c r="H666" t="s">
        <v>517</v>
      </c>
      <c r="M666" t="s">
        <v>517</v>
      </c>
      <c r="R666" t="s">
        <v>517</v>
      </c>
      <c r="W666" t="s">
        <v>517</v>
      </c>
      <c r="AC666" t="s">
        <v>517</v>
      </c>
      <c r="AH666" t="s">
        <v>517</v>
      </c>
      <c r="AM666" t="s">
        <v>517</v>
      </c>
      <c r="AS666" t="s">
        <v>517</v>
      </c>
      <c r="AX666" t="s">
        <v>517</v>
      </c>
      <c r="BC666" t="s">
        <v>517</v>
      </c>
      <c r="BH666" t="s">
        <v>517</v>
      </c>
      <c r="BM666" t="s">
        <v>517</v>
      </c>
      <c r="BR666" t="s">
        <v>517</v>
      </c>
      <c r="BV666" t="s">
        <v>517</v>
      </c>
      <c r="BY666" t="s">
        <v>517</v>
      </c>
    </row>
    <row r="667" spans="3:77" ht="10.5">
      <c r="C667" t="s">
        <v>1273</v>
      </c>
      <c r="H667" t="s">
        <v>1273</v>
      </c>
      <c r="M667" t="s">
        <v>1274</v>
      </c>
      <c r="R667" t="s">
        <v>1275</v>
      </c>
      <c r="W667" t="s">
        <v>1274</v>
      </c>
      <c r="AC667" t="s">
        <v>1276</v>
      </c>
      <c r="AH667" t="s">
        <v>1273</v>
      </c>
      <c r="AM667" t="s">
        <v>1277</v>
      </c>
      <c r="AS667" t="s">
        <v>1273</v>
      </c>
      <c r="AX667" t="s">
        <v>1278</v>
      </c>
      <c r="BC667" t="s">
        <v>1277</v>
      </c>
      <c r="BH667" t="s">
        <v>1278</v>
      </c>
      <c r="BM667" t="s">
        <v>1278</v>
      </c>
      <c r="BR667" t="s">
        <v>1276</v>
      </c>
      <c r="BV667" t="s">
        <v>1277</v>
      </c>
      <c r="BY667" t="s">
        <v>1278</v>
      </c>
    </row>
    <row r="668" spans="3:70" ht="10.5">
      <c r="C668" t="s">
        <v>1279</v>
      </c>
      <c r="H668" t="s">
        <v>1280</v>
      </c>
      <c r="M668" t="s">
        <v>1281</v>
      </c>
      <c r="R668" t="s">
        <v>1282</v>
      </c>
      <c r="W668" t="s">
        <v>1281</v>
      </c>
      <c r="AC668" t="s">
        <v>1283</v>
      </c>
      <c r="AH668" t="s">
        <v>1280</v>
      </c>
      <c r="AM668" t="s">
        <v>1284</v>
      </c>
      <c r="AS668" t="s">
        <v>1280</v>
      </c>
      <c r="AX668" t="s">
        <v>1285</v>
      </c>
      <c r="BC668" t="s">
        <v>1284</v>
      </c>
      <c r="BH668" t="s">
        <v>1286</v>
      </c>
      <c r="BM668" t="s">
        <v>1286</v>
      </c>
      <c r="BR668" t="s">
        <v>1283</v>
      </c>
    </row>
    <row r="669" spans="3:60" ht="10.5">
      <c r="C669" t="s">
        <v>1287</v>
      </c>
      <c r="H669" t="s">
        <v>1288</v>
      </c>
      <c r="M669" t="s">
        <v>1289</v>
      </c>
      <c r="R669" t="s">
        <v>1290</v>
      </c>
      <c r="W669" t="s">
        <v>1291</v>
      </c>
      <c r="AC669" t="s">
        <v>1292</v>
      </c>
      <c r="AH669" t="s">
        <v>1288</v>
      </c>
      <c r="AM669" t="s">
        <v>1293</v>
      </c>
      <c r="AS669" t="s">
        <v>1288</v>
      </c>
      <c r="AX669" t="s">
        <v>1294</v>
      </c>
      <c r="BC669" t="s">
        <v>1293</v>
      </c>
      <c r="BH669" t="s">
        <v>1295</v>
      </c>
    </row>
    <row r="670" spans="3:50" ht="10.5">
      <c r="C670" t="s">
        <v>1296</v>
      </c>
      <c r="H670" t="s">
        <v>1297</v>
      </c>
      <c r="M670" t="s">
        <v>1298</v>
      </c>
      <c r="R670" t="s">
        <v>1299</v>
      </c>
      <c r="W670" t="s">
        <v>1300</v>
      </c>
      <c r="AC670" t="s">
        <v>1301</v>
      </c>
      <c r="AH670" t="s">
        <v>1302</v>
      </c>
      <c r="AM670" t="s">
        <v>1303</v>
      </c>
      <c r="AS670" t="s">
        <v>1302</v>
      </c>
      <c r="AX670" t="s">
        <v>1304</v>
      </c>
    </row>
    <row r="671" spans="3:50" ht="10.5">
      <c r="C671" t="s">
        <v>1280</v>
      </c>
      <c r="H671" t="s">
        <v>1305</v>
      </c>
      <c r="M671" t="s">
        <v>1306</v>
      </c>
      <c r="R671" t="s">
        <v>1307</v>
      </c>
      <c r="W671" t="s">
        <v>1308</v>
      </c>
      <c r="AC671" t="s">
        <v>1309</v>
      </c>
      <c r="AH671" t="s">
        <v>1310</v>
      </c>
      <c r="AM671" t="s">
        <v>1311</v>
      </c>
      <c r="AS671" t="s">
        <v>1310</v>
      </c>
      <c r="AX671" t="s">
        <v>1312</v>
      </c>
    </row>
    <row r="672" spans="3:39" ht="10.5">
      <c r="C672" t="s">
        <v>1288</v>
      </c>
      <c r="H672" t="s">
        <v>1313</v>
      </c>
      <c r="M672" t="s">
        <v>1314</v>
      </c>
      <c r="R672" t="s">
        <v>1315</v>
      </c>
      <c r="W672" t="s">
        <v>1316</v>
      </c>
      <c r="AC672" t="s">
        <v>1317</v>
      </c>
      <c r="AH672" t="s">
        <v>1318</v>
      </c>
      <c r="AM672" t="s">
        <v>1319</v>
      </c>
    </row>
    <row r="673" spans="3:39" ht="10.5">
      <c r="C673" t="s">
        <v>1297</v>
      </c>
      <c r="H673" t="s">
        <v>1320</v>
      </c>
      <c r="M673" t="s">
        <v>1321</v>
      </c>
      <c r="R673" t="s">
        <v>1322</v>
      </c>
      <c r="W673" t="s">
        <v>1323</v>
      </c>
      <c r="AC673" t="s">
        <v>1324</v>
      </c>
      <c r="AH673" t="s">
        <v>1325</v>
      </c>
      <c r="AM673" t="s">
        <v>1326</v>
      </c>
    </row>
    <row r="674" spans="3:29" ht="10.5">
      <c r="C674" t="s">
        <v>1305</v>
      </c>
      <c r="H674" t="s">
        <v>1327</v>
      </c>
      <c r="M674" t="s">
        <v>1328</v>
      </c>
      <c r="R674" t="s">
        <v>1329</v>
      </c>
      <c r="W674" t="s">
        <v>1330</v>
      </c>
      <c r="AC674" t="s">
        <v>1331</v>
      </c>
    </row>
    <row r="675" spans="3:18" ht="10.5">
      <c r="C675" t="s">
        <v>1313</v>
      </c>
      <c r="H675" t="s">
        <v>1332</v>
      </c>
      <c r="M675" t="s">
        <v>1333</v>
      </c>
      <c r="R675" t="s">
        <v>1334</v>
      </c>
    </row>
    <row r="676" spans="3:18" ht="10.5">
      <c r="C676" t="s">
        <v>1320</v>
      </c>
      <c r="H676" t="s">
        <v>1335</v>
      </c>
      <c r="M676" t="s">
        <v>1336</v>
      </c>
      <c r="R676" t="s">
        <v>1337</v>
      </c>
    </row>
    <row r="677" spans="3:13" ht="10.5">
      <c r="C677" t="s">
        <v>1327</v>
      </c>
      <c r="H677" t="s">
        <v>1338</v>
      </c>
      <c r="M677" t="s">
        <v>1339</v>
      </c>
    </row>
    <row r="678" spans="3:13" ht="10.5">
      <c r="C678" t="s">
        <v>1332</v>
      </c>
      <c r="H678" t="s">
        <v>1340</v>
      </c>
      <c r="M678" t="s">
        <v>1341</v>
      </c>
    </row>
    <row r="679" spans="3:8" ht="10.5">
      <c r="C679" t="s">
        <v>1335</v>
      </c>
      <c r="H679" t="s">
        <v>1342</v>
      </c>
    </row>
    <row r="680" ht="10.5">
      <c r="C680" t="s">
        <v>1338</v>
      </c>
    </row>
    <row r="681" ht="10.5">
      <c r="C681" t="s">
        <v>1340</v>
      </c>
    </row>
    <row r="682" ht="10.5">
      <c r="C682" t="s">
        <v>1342</v>
      </c>
    </row>
    <row r="686" spans="2:13" ht="14.25">
      <c r="B686" s="95" t="s">
        <v>1343</v>
      </c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7"/>
    </row>
    <row r="688" spans="3:52" ht="10.5">
      <c r="C688" s="98" t="s">
        <v>1251</v>
      </c>
      <c r="H688" s="98" t="s">
        <v>548</v>
      </c>
      <c r="M688" s="98" t="s">
        <v>1344</v>
      </c>
      <c r="R688" s="98" t="s">
        <v>550</v>
      </c>
      <c r="X688" s="98" t="s">
        <v>967</v>
      </c>
      <c r="AD688" s="98" t="s">
        <v>968</v>
      </c>
      <c r="AJ688" s="98" t="s">
        <v>551</v>
      </c>
      <c r="AO688" s="98" t="s">
        <v>539</v>
      </c>
      <c r="AU688" s="98" t="s">
        <v>530</v>
      </c>
      <c r="AZ688" s="98" t="s">
        <v>1345</v>
      </c>
    </row>
    <row r="689" spans="3:52" ht="10.5">
      <c r="C689" t="s">
        <v>517</v>
      </c>
      <c r="H689" t="s">
        <v>517</v>
      </c>
      <c r="M689" t="s">
        <v>517</v>
      </c>
      <c r="R689" t="s">
        <v>517</v>
      </c>
      <c r="X689" t="s">
        <v>517</v>
      </c>
      <c r="AD689" t="s">
        <v>517</v>
      </c>
      <c r="AJ689" t="s">
        <v>517</v>
      </c>
      <c r="AO689" t="s">
        <v>517</v>
      </c>
      <c r="AU689" t="s">
        <v>517</v>
      </c>
      <c r="AZ689" t="s">
        <v>517</v>
      </c>
    </row>
    <row r="690" spans="3:52" ht="10.5">
      <c r="C690" t="s">
        <v>1273</v>
      </c>
      <c r="H690" t="s">
        <v>1273</v>
      </c>
      <c r="M690" t="s">
        <v>1274</v>
      </c>
      <c r="R690" t="s">
        <v>1273</v>
      </c>
      <c r="X690" t="s">
        <v>1273</v>
      </c>
      <c r="AD690" t="s">
        <v>1274</v>
      </c>
      <c r="AJ690" t="s">
        <v>1273</v>
      </c>
      <c r="AO690" t="s">
        <v>1277</v>
      </c>
      <c r="AU690" t="s">
        <v>1277</v>
      </c>
      <c r="AZ690" t="s">
        <v>1277</v>
      </c>
    </row>
    <row r="691" spans="3:52" ht="10.5">
      <c r="C691" t="s">
        <v>1346</v>
      </c>
      <c r="H691" t="s">
        <v>1346</v>
      </c>
      <c r="M691" t="s">
        <v>1347</v>
      </c>
      <c r="R691" t="s">
        <v>1346</v>
      </c>
      <c r="X691" t="s">
        <v>1346</v>
      </c>
      <c r="AD691" t="s">
        <v>1347</v>
      </c>
      <c r="AJ691" t="s">
        <v>1346</v>
      </c>
      <c r="AO691" t="s">
        <v>1348</v>
      </c>
      <c r="AU691" t="s">
        <v>1284</v>
      </c>
      <c r="AZ691" t="s">
        <v>1348</v>
      </c>
    </row>
    <row r="692" spans="3:52" ht="10.5">
      <c r="C692" t="s">
        <v>1349</v>
      </c>
      <c r="H692" t="s">
        <v>1280</v>
      </c>
      <c r="M692" t="s">
        <v>1281</v>
      </c>
      <c r="R692" t="s">
        <v>1280</v>
      </c>
      <c r="X692" t="s">
        <v>1280</v>
      </c>
      <c r="AD692" t="s">
        <v>1281</v>
      </c>
      <c r="AJ692" t="s">
        <v>1280</v>
      </c>
      <c r="AO692" t="s">
        <v>1350</v>
      </c>
      <c r="AU692" t="s">
        <v>1293</v>
      </c>
      <c r="AZ692" t="s">
        <v>1350</v>
      </c>
    </row>
    <row r="693" spans="3:52" ht="10.5">
      <c r="C693" t="s">
        <v>1351</v>
      </c>
      <c r="H693" t="s">
        <v>1288</v>
      </c>
      <c r="M693" t="s">
        <v>1289</v>
      </c>
      <c r="R693" t="s">
        <v>1288</v>
      </c>
      <c r="X693" t="s">
        <v>1288</v>
      </c>
      <c r="AD693" t="s">
        <v>1352</v>
      </c>
      <c r="AJ693" t="s">
        <v>1288</v>
      </c>
      <c r="AO693" t="s">
        <v>1353</v>
      </c>
      <c r="AU693" t="s">
        <v>1354</v>
      </c>
      <c r="AZ693" t="s">
        <v>1353</v>
      </c>
    </row>
    <row r="694" spans="3:41" ht="10.5">
      <c r="C694" t="s">
        <v>1355</v>
      </c>
      <c r="H694" t="s">
        <v>1297</v>
      </c>
      <c r="M694" t="s">
        <v>1356</v>
      </c>
      <c r="R694" t="s">
        <v>1297</v>
      </c>
      <c r="X694" t="s">
        <v>1357</v>
      </c>
      <c r="AD694" t="s">
        <v>1358</v>
      </c>
      <c r="AJ694" t="s">
        <v>1357</v>
      </c>
      <c r="AO694" t="s">
        <v>1359</v>
      </c>
    </row>
    <row r="695" spans="3:41" ht="10.5">
      <c r="C695" t="s">
        <v>1280</v>
      </c>
      <c r="H695" t="s">
        <v>1360</v>
      </c>
      <c r="M695" t="s">
        <v>1298</v>
      </c>
      <c r="R695" t="s">
        <v>1360</v>
      </c>
      <c r="X695" t="s">
        <v>1361</v>
      </c>
      <c r="AD695" t="s">
        <v>1362</v>
      </c>
      <c r="AJ695" t="s">
        <v>1361</v>
      </c>
      <c r="AO695" t="s">
        <v>1363</v>
      </c>
    </row>
    <row r="696" spans="3:41" ht="10.5">
      <c r="C696" t="s">
        <v>1288</v>
      </c>
      <c r="H696" t="s">
        <v>1305</v>
      </c>
      <c r="M696" t="s">
        <v>1306</v>
      </c>
      <c r="R696" t="s">
        <v>1305</v>
      </c>
      <c r="X696" t="s">
        <v>1364</v>
      </c>
      <c r="AD696" t="s">
        <v>1365</v>
      </c>
      <c r="AJ696" t="s">
        <v>1364</v>
      </c>
      <c r="AO696" t="s">
        <v>1366</v>
      </c>
    </row>
    <row r="697" spans="3:41" ht="10.5">
      <c r="C697" t="s">
        <v>1297</v>
      </c>
      <c r="H697" t="s">
        <v>1313</v>
      </c>
      <c r="M697" t="s">
        <v>1314</v>
      </c>
      <c r="R697" t="s">
        <v>1313</v>
      </c>
      <c r="X697" t="s">
        <v>1367</v>
      </c>
      <c r="AD697" t="s">
        <v>1368</v>
      </c>
      <c r="AJ697" t="s">
        <v>1367</v>
      </c>
      <c r="AO697" t="s">
        <v>1369</v>
      </c>
    </row>
    <row r="698" spans="3:36" ht="10.5">
      <c r="C698" t="s">
        <v>1360</v>
      </c>
      <c r="H698" t="s">
        <v>1320</v>
      </c>
      <c r="M698" t="s">
        <v>1321</v>
      </c>
      <c r="R698" t="s">
        <v>1320</v>
      </c>
      <c r="X698" t="s">
        <v>1370</v>
      </c>
      <c r="AD698" t="s">
        <v>1371</v>
      </c>
      <c r="AJ698" t="s">
        <v>1370</v>
      </c>
    </row>
    <row r="699" spans="3:30" ht="10.5">
      <c r="C699" t="s">
        <v>1305</v>
      </c>
      <c r="H699" t="s">
        <v>1327</v>
      </c>
      <c r="M699" t="s">
        <v>1328</v>
      </c>
      <c r="R699" t="s">
        <v>1372</v>
      </c>
      <c r="X699" t="s">
        <v>1373</v>
      </c>
      <c r="AD699" t="s">
        <v>1374</v>
      </c>
    </row>
    <row r="700" spans="3:24" ht="10.5">
      <c r="C700" t="s">
        <v>1313</v>
      </c>
      <c r="H700" t="s">
        <v>1332</v>
      </c>
      <c r="M700" t="s">
        <v>1333</v>
      </c>
      <c r="R700" t="s">
        <v>1375</v>
      </c>
      <c r="X700" t="s">
        <v>1376</v>
      </c>
    </row>
    <row r="701" spans="3:18" ht="10.5">
      <c r="C701" t="s">
        <v>1320</v>
      </c>
      <c r="H701" t="s">
        <v>1335</v>
      </c>
      <c r="M701" t="s">
        <v>1336</v>
      </c>
      <c r="R701" t="s">
        <v>1377</v>
      </c>
    </row>
    <row r="702" spans="3:18" ht="10.5">
      <c r="C702" t="s">
        <v>1327</v>
      </c>
      <c r="H702" t="s">
        <v>1338</v>
      </c>
      <c r="M702" t="s">
        <v>1339</v>
      </c>
      <c r="R702" t="s">
        <v>1378</v>
      </c>
    </row>
    <row r="703" spans="3:13" ht="10.5">
      <c r="C703" t="s">
        <v>1332</v>
      </c>
      <c r="H703" t="s">
        <v>1340</v>
      </c>
      <c r="M703" t="s">
        <v>1341</v>
      </c>
    </row>
    <row r="704" spans="3:8" ht="10.5">
      <c r="C704" t="s">
        <v>1335</v>
      </c>
      <c r="H704" t="s">
        <v>1342</v>
      </c>
    </row>
    <row r="705" ht="10.5">
      <c r="C705" t="s">
        <v>1338</v>
      </c>
    </row>
    <row r="706" ht="10.5">
      <c r="C706" t="s">
        <v>1340</v>
      </c>
    </row>
    <row r="707" ht="10.5">
      <c r="C707" t="s">
        <v>1342</v>
      </c>
    </row>
    <row r="711" spans="2:18" ht="14.25">
      <c r="B711" s="95" t="s">
        <v>1379</v>
      </c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7"/>
    </row>
    <row r="713" ht="10.5">
      <c r="C713" s="98" t="s">
        <v>1380</v>
      </c>
    </row>
    <row r="714" ht="10.5">
      <c r="C714" t="s">
        <v>517</v>
      </c>
    </row>
    <row r="715" ht="10.5">
      <c r="C715" t="s">
        <v>1273</v>
      </c>
    </row>
    <row r="716" ht="10.5">
      <c r="C716" t="s">
        <v>1346</v>
      </c>
    </row>
    <row r="717" ht="10.5">
      <c r="C717" t="s">
        <v>1349</v>
      </c>
    </row>
    <row r="718" ht="10.5">
      <c r="C718" t="s">
        <v>1351</v>
      </c>
    </row>
    <row r="719" ht="10.5">
      <c r="C719" t="s">
        <v>1355</v>
      </c>
    </row>
    <row r="720" ht="10.5">
      <c r="C720" t="s">
        <v>1280</v>
      </c>
    </row>
    <row r="721" ht="10.5">
      <c r="C721" t="s">
        <v>1288</v>
      </c>
    </row>
    <row r="722" ht="10.5">
      <c r="C722" t="s">
        <v>1297</v>
      </c>
    </row>
    <row r="723" ht="10.5">
      <c r="C723" t="s">
        <v>1360</v>
      </c>
    </row>
    <row r="724" ht="10.5">
      <c r="C724" t="s">
        <v>1305</v>
      </c>
    </row>
    <row r="725" ht="10.5">
      <c r="C725" t="s">
        <v>1381</v>
      </c>
    </row>
    <row r="726" ht="10.5">
      <c r="C726" t="s">
        <v>1382</v>
      </c>
    </row>
    <row r="727" ht="10.5">
      <c r="C727" t="s">
        <v>1383</v>
      </c>
    </row>
    <row r="728" ht="10.5">
      <c r="C728" t="s">
        <v>1384</v>
      </c>
    </row>
    <row r="729" ht="10.5">
      <c r="C729" t="s">
        <v>1385</v>
      </c>
    </row>
    <row r="730" ht="10.5">
      <c r="C730" t="s">
        <v>1386</v>
      </c>
    </row>
    <row r="731" ht="10.5">
      <c r="C731" t="s">
        <v>1387</v>
      </c>
    </row>
    <row r="732" ht="10.5">
      <c r="C732" t="s">
        <v>1388</v>
      </c>
    </row>
    <row r="733" ht="10.5">
      <c r="C733" t="s">
        <v>1389</v>
      </c>
    </row>
    <row r="734" ht="10.5">
      <c r="C734" t="s">
        <v>1390</v>
      </c>
    </row>
    <row r="735" ht="10.5">
      <c r="C735" t="s">
        <v>1391</v>
      </c>
    </row>
    <row r="736" ht="10.5">
      <c r="C736" t="s">
        <v>1392</v>
      </c>
    </row>
    <row r="737" ht="10.5">
      <c r="C737" t="s">
        <v>1393</v>
      </c>
    </row>
    <row r="738" ht="10.5">
      <c r="C738" t="s">
        <v>1394</v>
      </c>
    </row>
    <row r="739" ht="10.5">
      <c r="C739" t="s">
        <v>1395</v>
      </c>
    </row>
    <row r="740" ht="10.5">
      <c r="C740" t="s">
        <v>1396</v>
      </c>
    </row>
    <row r="741" ht="10.5">
      <c r="C741" t="s">
        <v>1397</v>
      </c>
    </row>
    <row r="742" ht="10.5">
      <c r="C742" t="s">
        <v>1398</v>
      </c>
    </row>
    <row r="743" ht="10.5">
      <c r="C743" t="s">
        <v>1399</v>
      </c>
    </row>
    <row r="747" spans="2:15" ht="14.25">
      <c r="B747" s="95" t="s">
        <v>1400</v>
      </c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7"/>
    </row>
    <row r="749" ht="10.5">
      <c r="C749" s="98" t="s">
        <v>1401</v>
      </c>
    </row>
    <row r="750" ht="10.5">
      <c r="C750" t="s">
        <v>517</v>
      </c>
    </row>
    <row r="751" ht="10.5">
      <c r="C751" t="s">
        <v>1273</v>
      </c>
    </row>
    <row r="752" ht="10.5">
      <c r="C752" t="s">
        <v>1280</v>
      </c>
    </row>
    <row r="753" ht="10.5">
      <c r="C753" t="s">
        <v>1288</v>
      </c>
    </row>
    <row r="754" ht="10.5">
      <c r="C754" t="s">
        <v>1297</v>
      </c>
    </row>
    <row r="755" ht="10.5">
      <c r="C755" t="s">
        <v>1305</v>
      </c>
    </row>
    <row r="756" ht="10.5">
      <c r="C756" t="s">
        <v>1381</v>
      </c>
    </row>
    <row r="757" ht="10.5">
      <c r="C757" t="s">
        <v>1382</v>
      </c>
    </row>
    <row r="758" ht="10.5">
      <c r="C758" t="s">
        <v>1383</v>
      </c>
    </row>
    <row r="759" ht="10.5">
      <c r="C759" t="s">
        <v>1384</v>
      </c>
    </row>
    <row r="760" ht="10.5">
      <c r="C760" t="s">
        <v>1385</v>
      </c>
    </row>
    <row r="761" ht="10.5">
      <c r="C761" t="s">
        <v>1386</v>
      </c>
    </row>
    <row r="762" ht="10.5">
      <c r="C762" t="s">
        <v>1387</v>
      </c>
    </row>
    <row r="763" ht="10.5">
      <c r="C763" t="s">
        <v>1388</v>
      </c>
    </row>
    <row r="764" ht="10.5">
      <c r="C764" t="s">
        <v>1389</v>
      </c>
    </row>
    <row r="765" ht="10.5">
      <c r="C765" t="s">
        <v>1390</v>
      </c>
    </row>
    <row r="766" ht="10.5">
      <c r="C766" t="s">
        <v>1391</v>
      </c>
    </row>
    <row r="767" ht="10.5">
      <c r="C767" t="s">
        <v>1392</v>
      </c>
    </row>
    <row r="768" ht="10.5">
      <c r="C768" t="s">
        <v>1393</v>
      </c>
    </row>
    <row r="769" ht="10.5">
      <c r="C769" t="s">
        <v>1402</v>
      </c>
    </row>
    <row r="770" ht="10.5">
      <c r="C770" t="s">
        <v>1403</v>
      </c>
    </row>
    <row r="771" ht="10.5">
      <c r="C771" t="s">
        <v>1404</v>
      </c>
    </row>
    <row r="772" ht="10.5">
      <c r="C772" t="s">
        <v>1405</v>
      </c>
    </row>
    <row r="776" spans="2:10" ht="14.25">
      <c r="B776" s="95" t="s">
        <v>1406</v>
      </c>
      <c r="C776" s="96"/>
      <c r="D776" s="96"/>
      <c r="E776" s="96"/>
      <c r="F776" s="96"/>
      <c r="G776" s="96"/>
      <c r="H776" s="96"/>
      <c r="I776" s="96"/>
      <c r="J776" s="97"/>
    </row>
    <row r="778" ht="10.5">
      <c r="C778" s="98" t="s">
        <v>967</v>
      </c>
    </row>
    <row r="779" ht="10.5">
      <c r="C779" t="s">
        <v>517</v>
      </c>
    </row>
    <row r="780" ht="10.5">
      <c r="C780" t="s">
        <v>1407</v>
      </c>
    </row>
    <row r="781" ht="10.5">
      <c r="C781" t="s">
        <v>1408</v>
      </c>
    </row>
    <row r="782" ht="10.5">
      <c r="C782" t="s">
        <v>1409</v>
      </c>
    </row>
    <row r="783" ht="10.5">
      <c r="C783" t="s">
        <v>1410</v>
      </c>
    </row>
    <row r="784" ht="10.5">
      <c r="C784" t="s">
        <v>1411</v>
      </c>
    </row>
    <row r="785" ht="10.5">
      <c r="C785" t="s">
        <v>1412</v>
      </c>
    </row>
    <row r="786" ht="10.5">
      <c r="C786" t="s">
        <v>1413</v>
      </c>
    </row>
    <row r="787" ht="10.5">
      <c r="C787" t="s">
        <v>1414</v>
      </c>
    </row>
    <row r="788" ht="10.5">
      <c r="C788" t="s">
        <v>1415</v>
      </c>
    </row>
    <row r="789" ht="10.5">
      <c r="C789" t="s">
        <v>1416</v>
      </c>
    </row>
    <row r="790" ht="10.5">
      <c r="C790" t="s">
        <v>1417</v>
      </c>
    </row>
    <row r="794" spans="2:9" ht="14.25">
      <c r="B794" s="95" t="s">
        <v>1418</v>
      </c>
      <c r="C794" s="96"/>
      <c r="D794" s="96"/>
      <c r="E794" s="96"/>
      <c r="F794" s="96"/>
      <c r="G794" s="96"/>
      <c r="H794" s="96"/>
      <c r="I794" s="97"/>
    </row>
    <row r="796" ht="10.5">
      <c r="C796" s="98" t="s">
        <v>552</v>
      </c>
    </row>
    <row r="797" ht="10.5">
      <c r="C797" t="s">
        <v>517</v>
      </c>
    </row>
    <row r="798" ht="10.5">
      <c r="C798" t="s">
        <v>1419</v>
      </c>
    </row>
    <row r="799" ht="10.5">
      <c r="C799" t="s">
        <v>1420</v>
      </c>
    </row>
    <row r="800" ht="10.5">
      <c r="C800" t="s">
        <v>1421</v>
      </c>
    </row>
    <row r="801" ht="10.5">
      <c r="C801" t="s">
        <v>1422</v>
      </c>
    </row>
    <row r="802" ht="10.5">
      <c r="C802" t="s">
        <v>1423</v>
      </c>
    </row>
    <row r="803" ht="10.5">
      <c r="C803" t="s">
        <v>1424</v>
      </c>
    </row>
    <row r="804" ht="10.5">
      <c r="C804" t="s">
        <v>1425</v>
      </c>
    </row>
    <row r="808" spans="2:6" ht="14.25">
      <c r="B808" s="95" t="s">
        <v>1426</v>
      </c>
      <c r="C808" s="96"/>
      <c r="D808" s="96"/>
      <c r="E808" s="96"/>
      <c r="F808" s="97"/>
    </row>
    <row r="810" spans="3:49" ht="10.5">
      <c r="C810" s="98" t="s">
        <v>1427</v>
      </c>
      <c r="M810" s="98" t="s">
        <v>1428</v>
      </c>
      <c r="U810" s="98" t="s">
        <v>545</v>
      </c>
      <c r="AC810" s="98" t="s">
        <v>966</v>
      </c>
      <c r="AI810" s="98" t="s">
        <v>546</v>
      </c>
      <c r="AP810" s="98" t="s">
        <v>547</v>
      </c>
      <c r="AW810" s="98" t="s">
        <v>522</v>
      </c>
    </row>
    <row r="811" spans="3:49" ht="10.5">
      <c r="C811" t="s">
        <v>558</v>
      </c>
      <c r="M811" t="s">
        <v>558</v>
      </c>
      <c r="U811" t="s">
        <v>558</v>
      </c>
      <c r="AC811" t="s">
        <v>558</v>
      </c>
      <c r="AI811" t="s">
        <v>558</v>
      </c>
      <c r="AP811" t="s">
        <v>558</v>
      </c>
      <c r="AW811" t="s">
        <v>517</v>
      </c>
    </row>
    <row r="812" spans="3:49" ht="10.5">
      <c r="C812" t="s">
        <v>1429</v>
      </c>
      <c r="M812" t="s">
        <v>1429</v>
      </c>
      <c r="U812" t="s">
        <v>1430</v>
      </c>
      <c r="AC812" t="s">
        <v>1429</v>
      </c>
      <c r="AI812" t="s">
        <v>1431</v>
      </c>
      <c r="AP812" t="s">
        <v>1432</v>
      </c>
      <c r="AW812" t="s">
        <v>1433</v>
      </c>
    </row>
    <row r="813" spans="3:49" ht="10.5">
      <c r="C813" t="s">
        <v>1434</v>
      </c>
      <c r="M813" t="s">
        <v>1434</v>
      </c>
      <c r="U813" t="s">
        <v>1435</v>
      </c>
      <c r="AC813" t="s">
        <v>1436</v>
      </c>
      <c r="AI813" t="s">
        <v>1437</v>
      </c>
      <c r="AP813" t="s">
        <v>1438</v>
      </c>
      <c r="AW813" t="s">
        <v>1439</v>
      </c>
    </row>
    <row r="814" spans="3:49" ht="10.5">
      <c r="C814" t="s">
        <v>1440</v>
      </c>
      <c r="M814" t="s">
        <v>1440</v>
      </c>
      <c r="U814" t="s">
        <v>1441</v>
      </c>
      <c r="AC814" t="s">
        <v>1442</v>
      </c>
      <c r="AI814" t="s">
        <v>1443</v>
      </c>
      <c r="AP814" t="s">
        <v>1444</v>
      </c>
      <c r="AW814" t="s">
        <v>1445</v>
      </c>
    </row>
    <row r="815" spans="3:42" ht="10.5">
      <c r="C815" t="s">
        <v>1446</v>
      </c>
      <c r="M815" t="s">
        <v>1446</v>
      </c>
      <c r="U815" t="s">
        <v>1447</v>
      </c>
      <c r="AC815" t="s">
        <v>1448</v>
      </c>
      <c r="AI815" t="s">
        <v>1449</v>
      </c>
      <c r="AP815" t="s">
        <v>1450</v>
      </c>
    </row>
    <row r="816" spans="3:42" ht="10.5">
      <c r="C816" t="s">
        <v>1451</v>
      </c>
      <c r="M816" t="s">
        <v>1451</v>
      </c>
      <c r="U816" t="s">
        <v>1452</v>
      </c>
      <c r="AC816" t="s">
        <v>1453</v>
      </c>
      <c r="AI816" t="s">
        <v>1454</v>
      </c>
      <c r="AP816" t="s">
        <v>1455</v>
      </c>
    </row>
    <row r="817" spans="3:42" ht="10.5">
      <c r="C817" t="s">
        <v>1456</v>
      </c>
      <c r="M817" t="s">
        <v>1436</v>
      </c>
      <c r="U817" t="s">
        <v>1457</v>
      </c>
      <c r="AC817" t="s">
        <v>1458</v>
      </c>
      <c r="AI817" t="s">
        <v>1459</v>
      </c>
      <c r="AP817" t="s">
        <v>1460</v>
      </c>
    </row>
    <row r="818" spans="3:42" ht="10.5">
      <c r="C818" t="s">
        <v>1436</v>
      </c>
      <c r="M818" t="s">
        <v>1461</v>
      </c>
      <c r="U818" t="s">
        <v>1462</v>
      </c>
      <c r="AC818" t="s">
        <v>1463</v>
      </c>
      <c r="AI818" t="s">
        <v>1464</v>
      </c>
      <c r="AP818" t="s">
        <v>1465</v>
      </c>
    </row>
    <row r="819" spans="3:42" ht="10.5">
      <c r="C819" t="s">
        <v>1461</v>
      </c>
      <c r="M819" t="s">
        <v>1466</v>
      </c>
      <c r="U819" t="s">
        <v>1467</v>
      </c>
      <c r="AC819" t="s">
        <v>1468</v>
      </c>
      <c r="AI819" t="s">
        <v>1469</v>
      </c>
      <c r="AP819" t="s">
        <v>1470</v>
      </c>
    </row>
    <row r="820" spans="3:42" ht="10.5">
      <c r="C820" t="s">
        <v>1471</v>
      </c>
      <c r="M820" t="s">
        <v>1442</v>
      </c>
      <c r="U820" t="s">
        <v>1472</v>
      </c>
      <c r="AC820" t="s">
        <v>1473</v>
      </c>
      <c r="AI820" t="s">
        <v>1474</v>
      </c>
      <c r="AP820" t="s">
        <v>1475</v>
      </c>
    </row>
    <row r="821" spans="3:42" ht="10.5">
      <c r="C821" t="s">
        <v>1466</v>
      </c>
      <c r="M821" t="s">
        <v>1448</v>
      </c>
      <c r="U821" t="s">
        <v>1476</v>
      </c>
      <c r="AC821" t="s">
        <v>1477</v>
      </c>
      <c r="AI821" t="s">
        <v>1478</v>
      </c>
      <c r="AP821" t="s">
        <v>1479</v>
      </c>
    </row>
    <row r="822" spans="3:42" ht="10.5">
      <c r="C822" t="s">
        <v>1480</v>
      </c>
      <c r="M822" t="s">
        <v>1453</v>
      </c>
      <c r="U822" t="s">
        <v>1481</v>
      </c>
      <c r="AC822" t="s">
        <v>1482</v>
      </c>
      <c r="AI822" t="s">
        <v>1483</v>
      </c>
      <c r="AP822" t="s">
        <v>1484</v>
      </c>
    </row>
    <row r="823" spans="3:42" ht="10.5">
      <c r="C823" t="s">
        <v>1442</v>
      </c>
      <c r="M823" t="s">
        <v>1485</v>
      </c>
      <c r="U823" t="s">
        <v>1486</v>
      </c>
      <c r="AC823" t="s">
        <v>1487</v>
      </c>
      <c r="AI823" t="s">
        <v>1488</v>
      </c>
      <c r="AP823" t="s">
        <v>1489</v>
      </c>
    </row>
    <row r="824" spans="3:42" ht="10.5">
      <c r="C824" t="s">
        <v>1490</v>
      </c>
      <c r="M824" t="s">
        <v>1491</v>
      </c>
      <c r="U824" t="s">
        <v>1492</v>
      </c>
      <c r="AC824" t="s">
        <v>1493</v>
      </c>
      <c r="AI824" t="s">
        <v>1494</v>
      </c>
      <c r="AP824" t="s">
        <v>1495</v>
      </c>
    </row>
    <row r="825" spans="3:42" ht="10.5">
      <c r="C825" t="s">
        <v>1496</v>
      </c>
      <c r="M825" t="s">
        <v>1497</v>
      </c>
      <c r="U825" t="s">
        <v>1498</v>
      </c>
      <c r="AC825" t="s">
        <v>1499</v>
      </c>
      <c r="AI825" t="s">
        <v>1500</v>
      </c>
      <c r="AP825" t="s">
        <v>1501</v>
      </c>
    </row>
    <row r="826" spans="3:42" ht="10.5">
      <c r="C826" t="s">
        <v>1448</v>
      </c>
      <c r="M826" t="s">
        <v>1502</v>
      </c>
      <c r="U826" t="s">
        <v>1503</v>
      </c>
      <c r="AC826" t="s">
        <v>1504</v>
      </c>
      <c r="AI826" t="s">
        <v>1505</v>
      </c>
      <c r="AP826" t="s">
        <v>1506</v>
      </c>
    </row>
    <row r="827" spans="3:42" ht="10.5">
      <c r="C827" t="s">
        <v>1507</v>
      </c>
      <c r="M827" t="s">
        <v>1508</v>
      </c>
      <c r="U827" t="s">
        <v>1509</v>
      </c>
      <c r="AC827" t="s">
        <v>1510</v>
      </c>
      <c r="AI827" t="s">
        <v>1511</v>
      </c>
      <c r="AP827" t="s">
        <v>1512</v>
      </c>
    </row>
    <row r="828" spans="3:35" ht="10.5">
      <c r="C828" t="s">
        <v>1513</v>
      </c>
      <c r="M828" t="s">
        <v>1514</v>
      </c>
      <c r="U828" t="s">
        <v>1515</v>
      </c>
      <c r="AC828" t="s">
        <v>1516</v>
      </c>
      <c r="AI828" t="s">
        <v>1517</v>
      </c>
    </row>
    <row r="829" spans="3:35" ht="10.5">
      <c r="C829" t="s">
        <v>1453</v>
      </c>
      <c r="M829" t="s">
        <v>1518</v>
      </c>
      <c r="U829" t="s">
        <v>1519</v>
      </c>
      <c r="AC829" t="s">
        <v>1520</v>
      </c>
      <c r="AI829" t="s">
        <v>1521</v>
      </c>
    </row>
    <row r="830" spans="3:35" ht="10.5">
      <c r="C830" t="s">
        <v>1485</v>
      </c>
      <c r="M830" t="s">
        <v>1522</v>
      </c>
      <c r="U830" t="s">
        <v>1523</v>
      </c>
      <c r="AC830" t="s">
        <v>1524</v>
      </c>
      <c r="AI830" t="s">
        <v>1525</v>
      </c>
    </row>
    <row r="831" spans="3:29" ht="10.5">
      <c r="C831" t="s">
        <v>1526</v>
      </c>
      <c r="M831" t="s">
        <v>1527</v>
      </c>
      <c r="U831" t="s">
        <v>1528</v>
      </c>
      <c r="AC831" t="s">
        <v>1529</v>
      </c>
    </row>
    <row r="832" spans="3:21" ht="10.5">
      <c r="C832" t="s">
        <v>1530</v>
      </c>
      <c r="M832" t="s">
        <v>1531</v>
      </c>
      <c r="U832" t="s">
        <v>1532</v>
      </c>
    </row>
    <row r="833" spans="3:21" ht="10.5">
      <c r="C833" t="s">
        <v>1533</v>
      </c>
      <c r="M833" t="s">
        <v>1534</v>
      </c>
      <c r="U833" t="s">
        <v>1535</v>
      </c>
    </row>
    <row r="834" spans="3:21" ht="10.5">
      <c r="C834" t="s">
        <v>1536</v>
      </c>
      <c r="M834" t="s">
        <v>1537</v>
      </c>
      <c r="U834" t="s">
        <v>1538</v>
      </c>
    </row>
    <row r="835" spans="3:21" ht="10.5">
      <c r="C835" t="s">
        <v>1539</v>
      </c>
      <c r="M835" t="s">
        <v>1540</v>
      </c>
      <c r="U835" t="s">
        <v>1541</v>
      </c>
    </row>
    <row r="836" spans="3:21" ht="10.5">
      <c r="C836" t="s">
        <v>1542</v>
      </c>
      <c r="M836" t="s">
        <v>1543</v>
      </c>
      <c r="U836" t="s">
        <v>1544</v>
      </c>
    </row>
    <row r="837" spans="3:21" ht="10.5">
      <c r="C837" t="s">
        <v>1545</v>
      </c>
      <c r="M837" t="s">
        <v>1546</v>
      </c>
      <c r="U837" t="s">
        <v>1547</v>
      </c>
    </row>
    <row r="838" spans="3:21" ht="10.5">
      <c r="C838" t="s">
        <v>1548</v>
      </c>
      <c r="M838" t="s">
        <v>1549</v>
      </c>
      <c r="U838" t="s">
        <v>1550</v>
      </c>
    </row>
    <row r="839" spans="3:21" ht="10.5">
      <c r="C839" t="s">
        <v>1551</v>
      </c>
      <c r="M839" t="s">
        <v>1552</v>
      </c>
      <c r="U839" t="s">
        <v>1553</v>
      </c>
    </row>
    <row r="840" spans="3:21" ht="10.5">
      <c r="C840" t="s">
        <v>1554</v>
      </c>
      <c r="M840" t="s">
        <v>1555</v>
      </c>
      <c r="U840" t="s">
        <v>1556</v>
      </c>
    </row>
    <row r="841" spans="3:21" ht="10.5">
      <c r="C841" t="s">
        <v>1491</v>
      </c>
      <c r="M841" t="s">
        <v>1557</v>
      </c>
      <c r="U841" t="s">
        <v>1529</v>
      </c>
    </row>
    <row r="842" spans="3:13" ht="10.5">
      <c r="C842" t="s">
        <v>1558</v>
      </c>
      <c r="M842" t="s">
        <v>1559</v>
      </c>
    </row>
    <row r="843" spans="3:13" ht="10.5">
      <c r="C843" t="s">
        <v>1560</v>
      </c>
      <c r="M843" t="s">
        <v>1561</v>
      </c>
    </row>
    <row r="844" spans="3:13" ht="10.5">
      <c r="C844" t="s">
        <v>1562</v>
      </c>
      <c r="M844" t="s">
        <v>1563</v>
      </c>
    </row>
    <row r="845" spans="3:13" ht="10.5">
      <c r="C845" t="s">
        <v>1564</v>
      </c>
      <c r="M845" t="s">
        <v>1565</v>
      </c>
    </row>
    <row r="846" spans="3:13" ht="10.5">
      <c r="C846" t="s">
        <v>1566</v>
      </c>
      <c r="M846" t="s">
        <v>1567</v>
      </c>
    </row>
    <row r="847" spans="3:13" ht="10.5">
      <c r="C847" t="s">
        <v>1568</v>
      </c>
      <c r="M847" t="s">
        <v>1458</v>
      </c>
    </row>
    <row r="848" spans="3:13" ht="10.5">
      <c r="C848" t="s">
        <v>1497</v>
      </c>
      <c r="M848" t="s">
        <v>1569</v>
      </c>
    </row>
    <row r="849" spans="3:13" ht="10.5">
      <c r="C849" t="s">
        <v>1570</v>
      </c>
      <c r="M849" t="s">
        <v>1571</v>
      </c>
    </row>
    <row r="850" spans="3:13" ht="10.5">
      <c r="C850" t="s">
        <v>1572</v>
      </c>
      <c r="M850" t="s">
        <v>1573</v>
      </c>
    </row>
    <row r="851" spans="3:13" ht="10.5">
      <c r="C851" t="s">
        <v>1574</v>
      </c>
      <c r="M851" t="s">
        <v>1575</v>
      </c>
    </row>
    <row r="852" spans="3:13" ht="10.5">
      <c r="C852" t="s">
        <v>1576</v>
      </c>
      <c r="M852" t="s">
        <v>1463</v>
      </c>
    </row>
    <row r="853" spans="3:13" ht="10.5">
      <c r="C853" t="s">
        <v>1577</v>
      </c>
      <c r="M853" t="s">
        <v>1578</v>
      </c>
    </row>
    <row r="854" spans="3:13" ht="10.5">
      <c r="C854" t="s">
        <v>1579</v>
      </c>
      <c r="M854" t="s">
        <v>1580</v>
      </c>
    </row>
    <row r="855" spans="3:13" ht="10.5">
      <c r="C855" t="s">
        <v>1581</v>
      </c>
      <c r="M855" t="s">
        <v>1582</v>
      </c>
    </row>
    <row r="856" spans="3:13" ht="10.5">
      <c r="C856" t="s">
        <v>1502</v>
      </c>
      <c r="M856" t="s">
        <v>1583</v>
      </c>
    </row>
    <row r="857" spans="3:13" ht="10.5">
      <c r="C857" t="s">
        <v>1584</v>
      </c>
      <c r="M857" t="s">
        <v>1585</v>
      </c>
    </row>
    <row r="858" spans="3:13" ht="10.5">
      <c r="C858" t="s">
        <v>1586</v>
      </c>
      <c r="M858" t="s">
        <v>1468</v>
      </c>
    </row>
    <row r="859" spans="3:13" ht="10.5">
      <c r="C859" t="s">
        <v>1587</v>
      </c>
      <c r="M859" t="s">
        <v>1588</v>
      </c>
    </row>
    <row r="860" spans="3:13" ht="10.5">
      <c r="C860" t="s">
        <v>1589</v>
      </c>
      <c r="M860" t="s">
        <v>1590</v>
      </c>
    </row>
    <row r="861" spans="3:13" ht="10.5">
      <c r="C861" t="s">
        <v>1508</v>
      </c>
      <c r="M861" t="s">
        <v>1591</v>
      </c>
    </row>
    <row r="862" spans="3:13" ht="10.5">
      <c r="C862" t="s">
        <v>1592</v>
      </c>
      <c r="M862" t="s">
        <v>1593</v>
      </c>
    </row>
    <row r="863" spans="3:13" ht="10.5">
      <c r="C863" t="s">
        <v>1594</v>
      </c>
      <c r="M863" t="s">
        <v>1595</v>
      </c>
    </row>
    <row r="864" spans="3:13" ht="10.5">
      <c r="C864" t="s">
        <v>1596</v>
      </c>
      <c r="M864" t="s">
        <v>1597</v>
      </c>
    </row>
    <row r="865" spans="3:13" ht="10.5">
      <c r="C865" t="s">
        <v>1514</v>
      </c>
      <c r="M865" t="s">
        <v>1598</v>
      </c>
    </row>
    <row r="866" spans="3:13" ht="10.5">
      <c r="C866" t="s">
        <v>1599</v>
      </c>
      <c r="M866" t="s">
        <v>1600</v>
      </c>
    </row>
    <row r="867" spans="3:13" ht="10.5">
      <c r="C867" t="s">
        <v>1601</v>
      </c>
      <c r="M867" t="s">
        <v>1473</v>
      </c>
    </row>
    <row r="868" spans="3:13" ht="10.5">
      <c r="C868" t="s">
        <v>1602</v>
      </c>
      <c r="M868" t="s">
        <v>1503</v>
      </c>
    </row>
    <row r="869" spans="3:13" ht="10.5">
      <c r="C869" t="s">
        <v>1518</v>
      </c>
      <c r="M869" t="s">
        <v>1603</v>
      </c>
    </row>
    <row r="870" spans="3:13" ht="10.5">
      <c r="C870" t="s">
        <v>1604</v>
      </c>
      <c r="M870" t="s">
        <v>1605</v>
      </c>
    </row>
    <row r="871" spans="3:13" ht="10.5">
      <c r="C871" t="s">
        <v>1606</v>
      </c>
      <c r="M871" t="s">
        <v>1607</v>
      </c>
    </row>
    <row r="872" spans="3:13" ht="10.5">
      <c r="C872" t="s">
        <v>1608</v>
      </c>
      <c r="M872" t="s">
        <v>1609</v>
      </c>
    </row>
    <row r="873" spans="3:13" ht="10.5">
      <c r="C873" t="s">
        <v>1522</v>
      </c>
      <c r="M873" t="s">
        <v>1610</v>
      </c>
    </row>
    <row r="874" spans="3:13" ht="10.5">
      <c r="C874" t="s">
        <v>1611</v>
      </c>
      <c r="M874" t="s">
        <v>1612</v>
      </c>
    </row>
    <row r="875" spans="3:13" ht="10.5">
      <c r="C875" t="s">
        <v>1613</v>
      </c>
      <c r="M875" t="s">
        <v>1614</v>
      </c>
    </row>
    <row r="876" spans="3:13" ht="10.5">
      <c r="C876" t="s">
        <v>1615</v>
      </c>
      <c r="M876" t="s">
        <v>1616</v>
      </c>
    </row>
    <row r="877" spans="3:13" ht="10.5">
      <c r="C877" t="s">
        <v>1617</v>
      </c>
      <c r="M877" t="s">
        <v>1618</v>
      </c>
    </row>
    <row r="878" spans="3:13" ht="10.5">
      <c r="C878" t="s">
        <v>1619</v>
      </c>
      <c r="M878" t="s">
        <v>1620</v>
      </c>
    </row>
    <row r="879" spans="3:13" ht="10.5">
      <c r="C879" t="s">
        <v>1621</v>
      </c>
      <c r="M879" t="s">
        <v>1622</v>
      </c>
    </row>
    <row r="880" spans="3:13" ht="10.5">
      <c r="C880" t="s">
        <v>1527</v>
      </c>
      <c r="M880" t="s">
        <v>1477</v>
      </c>
    </row>
    <row r="881" spans="3:13" ht="10.5">
      <c r="C881" t="s">
        <v>1623</v>
      </c>
      <c r="M881" t="s">
        <v>1624</v>
      </c>
    </row>
    <row r="882" spans="3:13" ht="10.5">
      <c r="C882" t="s">
        <v>1625</v>
      </c>
      <c r="M882" t="s">
        <v>1626</v>
      </c>
    </row>
    <row r="883" spans="3:13" ht="10.5">
      <c r="C883" t="s">
        <v>1531</v>
      </c>
      <c r="M883" t="s">
        <v>1627</v>
      </c>
    </row>
    <row r="884" spans="3:13" ht="10.5">
      <c r="C884" t="s">
        <v>1628</v>
      </c>
      <c r="M884" t="s">
        <v>1629</v>
      </c>
    </row>
    <row r="885" spans="3:13" ht="10.5">
      <c r="C885" t="s">
        <v>1534</v>
      </c>
      <c r="M885" t="s">
        <v>1630</v>
      </c>
    </row>
    <row r="886" spans="3:13" ht="10.5">
      <c r="C886" t="s">
        <v>1631</v>
      </c>
      <c r="M886" t="s">
        <v>1482</v>
      </c>
    </row>
    <row r="887" spans="3:13" ht="10.5">
      <c r="C887" t="s">
        <v>1632</v>
      </c>
      <c r="M887" t="s">
        <v>1633</v>
      </c>
    </row>
    <row r="888" spans="3:13" ht="10.5">
      <c r="C888" t="s">
        <v>1634</v>
      </c>
      <c r="M888" t="s">
        <v>1635</v>
      </c>
    </row>
    <row r="889" spans="3:13" ht="10.5">
      <c r="C889" t="s">
        <v>1537</v>
      </c>
      <c r="M889" t="s">
        <v>1636</v>
      </c>
    </row>
    <row r="890" spans="3:13" ht="10.5">
      <c r="C890" t="s">
        <v>1637</v>
      </c>
      <c r="M890" t="s">
        <v>1638</v>
      </c>
    </row>
    <row r="891" spans="3:13" ht="10.5">
      <c r="C891" t="s">
        <v>1639</v>
      </c>
      <c r="M891" t="s">
        <v>1640</v>
      </c>
    </row>
    <row r="892" spans="3:13" ht="10.5">
      <c r="C892" t="s">
        <v>1641</v>
      </c>
      <c r="M892" t="s">
        <v>1642</v>
      </c>
    </row>
    <row r="893" spans="3:13" ht="10.5">
      <c r="C893" t="s">
        <v>1540</v>
      </c>
      <c r="M893" t="s">
        <v>1487</v>
      </c>
    </row>
    <row r="894" spans="3:13" ht="10.5">
      <c r="C894" t="s">
        <v>1643</v>
      </c>
      <c r="M894" t="s">
        <v>1644</v>
      </c>
    </row>
    <row r="895" spans="3:13" ht="10.5">
      <c r="C895" t="s">
        <v>1645</v>
      </c>
      <c r="M895" t="s">
        <v>1646</v>
      </c>
    </row>
    <row r="896" spans="3:13" ht="10.5">
      <c r="C896" t="s">
        <v>1647</v>
      </c>
      <c r="M896" t="s">
        <v>1648</v>
      </c>
    </row>
    <row r="897" spans="3:13" ht="10.5">
      <c r="C897" t="s">
        <v>1649</v>
      </c>
      <c r="M897" t="s">
        <v>1650</v>
      </c>
    </row>
    <row r="898" spans="3:13" ht="10.5">
      <c r="C898" t="s">
        <v>1651</v>
      </c>
      <c r="M898" t="s">
        <v>1493</v>
      </c>
    </row>
    <row r="899" spans="3:13" ht="10.5">
      <c r="C899" t="s">
        <v>1543</v>
      </c>
      <c r="M899" t="s">
        <v>1652</v>
      </c>
    </row>
    <row r="900" spans="3:13" ht="10.5">
      <c r="C900" t="s">
        <v>1653</v>
      </c>
      <c r="M900" t="s">
        <v>1654</v>
      </c>
    </row>
    <row r="901" spans="3:13" ht="10.5">
      <c r="C901" t="s">
        <v>1546</v>
      </c>
      <c r="M901" t="s">
        <v>1655</v>
      </c>
    </row>
    <row r="902" spans="3:13" ht="10.5">
      <c r="C902" t="s">
        <v>1656</v>
      </c>
      <c r="M902" t="s">
        <v>1499</v>
      </c>
    </row>
    <row r="903" spans="3:13" ht="10.5">
      <c r="C903" t="s">
        <v>1549</v>
      </c>
      <c r="M903" t="s">
        <v>1657</v>
      </c>
    </row>
    <row r="904" spans="3:13" ht="10.5">
      <c r="C904" t="s">
        <v>1658</v>
      </c>
      <c r="M904" t="s">
        <v>1659</v>
      </c>
    </row>
    <row r="905" spans="3:13" ht="10.5">
      <c r="C905" t="s">
        <v>1552</v>
      </c>
      <c r="M905" t="s">
        <v>1660</v>
      </c>
    </row>
    <row r="906" spans="3:13" ht="10.5">
      <c r="C906" t="s">
        <v>1661</v>
      </c>
      <c r="M906" t="s">
        <v>1504</v>
      </c>
    </row>
    <row r="907" spans="3:13" ht="10.5">
      <c r="C907" t="s">
        <v>1662</v>
      </c>
      <c r="M907" t="s">
        <v>1663</v>
      </c>
    </row>
    <row r="908" spans="3:13" ht="10.5">
      <c r="C908" t="s">
        <v>1664</v>
      </c>
      <c r="M908" t="s">
        <v>1665</v>
      </c>
    </row>
    <row r="909" spans="3:13" ht="10.5">
      <c r="C909" t="s">
        <v>1666</v>
      </c>
      <c r="M909" t="s">
        <v>1510</v>
      </c>
    </row>
    <row r="910" spans="3:13" ht="10.5">
      <c r="C910" t="s">
        <v>1555</v>
      </c>
      <c r="M910" t="s">
        <v>1667</v>
      </c>
    </row>
    <row r="911" spans="3:13" ht="10.5">
      <c r="C911" t="s">
        <v>1668</v>
      </c>
      <c r="M911" t="s">
        <v>1669</v>
      </c>
    </row>
    <row r="912" spans="3:13" ht="10.5">
      <c r="C912" t="s">
        <v>1670</v>
      </c>
      <c r="M912" t="s">
        <v>1671</v>
      </c>
    </row>
    <row r="913" spans="3:13" ht="10.5">
      <c r="C913" t="s">
        <v>1672</v>
      </c>
      <c r="M913" t="s">
        <v>1673</v>
      </c>
    </row>
    <row r="914" spans="3:13" ht="10.5">
      <c r="C914" t="s">
        <v>1674</v>
      </c>
      <c r="M914" t="s">
        <v>1675</v>
      </c>
    </row>
    <row r="915" spans="3:13" ht="10.5">
      <c r="C915" t="s">
        <v>1676</v>
      </c>
      <c r="M915" t="s">
        <v>1677</v>
      </c>
    </row>
    <row r="916" spans="3:13" ht="10.5">
      <c r="C916" t="s">
        <v>1678</v>
      </c>
      <c r="M916" t="s">
        <v>1679</v>
      </c>
    </row>
    <row r="917" spans="3:13" ht="10.5">
      <c r="C917" t="s">
        <v>1557</v>
      </c>
      <c r="M917" t="s">
        <v>1680</v>
      </c>
    </row>
    <row r="918" spans="3:13" ht="10.5">
      <c r="C918" t="s">
        <v>1681</v>
      </c>
      <c r="M918" t="s">
        <v>1682</v>
      </c>
    </row>
    <row r="919" spans="3:13" ht="10.5">
      <c r="C919" t="s">
        <v>1683</v>
      </c>
      <c r="M919" t="s">
        <v>1516</v>
      </c>
    </row>
    <row r="920" spans="3:13" ht="10.5">
      <c r="C920" t="s">
        <v>1684</v>
      </c>
      <c r="M920" t="s">
        <v>1685</v>
      </c>
    </row>
    <row r="921" spans="3:13" ht="10.5">
      <c r="C921" t="s">
        <v>1686</v>
      </c>
      <c r="M921" t="s">
        <v>1687</v>
      </c>
    </row>
    <row r="922" spans="3:13" ht="10.5">
      <c r="C922" t="s">
        <v>1559</v>
      </c>
      <c r="M922" t="s">
        <v>1520</v>
      </c>
    </row>
    <row r="923" spans="3:13" ht="10.5">
      <c r="C923" t="s">
        <v>1688</v>
      </c>
      <c r="M923" t="s">
        <v>1689</v>
      </c>
    </row>
    <row r="924" spans="3:13" ht="10.5">
      <c r="C924" t="s">
        <v>1561</v>
      </c>
      <c r="M924" t="s">
        <v>1690</v>
      </c>
    </row>
    <row r="925" spans="3:13" ht="10.5">
      <c r="C925" t="s">
        <v>1691</v>
      </c>
      <c r="M925" t="s">
        <v>1692</v>
      </c>
    </row>
    <row r="926" spans="3:13" ht="10.5">
      <c r="C926" t="s">
        <v>1693</v>
      </c>
      <c r="M926" t="s">
        <v>1694</v>
      </c>
    </row>
    <row r="927" spans="3:13" ht="10.5">
      <c r="C927" t="s">
        <v>1695</v>
      </c>
      <c r="M927" t="s">
        <v>1696</v>
      </c>
    </row>
    <row r="928" spans="3:13" ht="10.5">
      <c r="C928" t="s">
        <v>1697</v>
      </c>
      <c r="M928" t="s">
        <v>1698</v>
      </c>
    </row>
    <row r="929" spans="3:13" ht="10.5">
      <c r="C929" t="s">
        <v>1699</v>
      </c>
      <c r="M929" t="s">
        <v>1700</v>
      </c>
    </row>
    <row r="930" spans="3:13" ht="10.5">
      <c r="C930" t="s">
        <v>1563</v>
      </c>
      <c r="M930" t="s">
        <v>1701</v>
      </c>
    </row>
    <row r="931" spans="3:13" ht="10.5">
      <c r="C931" t="s">
        <v>1702</v>
      </c>
      <c r="M931" t="s">
        <v>1703</v>
      </c>
    </row>
    <row r="932" spans="3:13" ht="10.5">
      <c r="C932" t="s">
        <v>1704</v>
      </c>
      <c r="M932" t="s">
        <v>1524</v>
      </c>
    </row>
    <row r="933" spans="3:13" ht="10.5">
      <c r="C933" t="s">
        <v>1705</v>
      </c>
      <c r="M933" t="s">
        <v>1706</v>
      </c>
    </row>
    <row r="934" spans="3:13" ht="10.5">
      <c r="C934" t="s">
        <v>1565</v>
      </c>
      <c r="M934" t="s">
        <v>1707</v>
      </c>
    </row>
    <row r="935" spans="3:13" ht="10.5">
      <c r="C935" t="s">
        <v>1708</v>
      </c>
      <c r="M935" t="s">
        <v>1529</v>
      </c>
    </row>
    <row r="936" ht="10.5">
      <c r="C936" t="s">
        <v>1709</v>
      </c>
    </row>
    <row r="937" ht="10.5">
      <c r="C937" t="s">
        <v>1710</v>
      </c>
    </row>
    <row r="938" ht="10.5">
      <c r="C938" t="s">
        <v>1711</v>
      </c>
    </row>
    <row r="939" ht="10.5">
      <c r="C939" t="s">
        <v>1712</v>
      </c>
    </row>
    <row r="940" ht="10.5">
      <c r="C940" t="s">
        <v>1567</v>
      </c>
    </row>
    <row r="941" ht="10.5">
      <c r="C941" t="s">
        <v>1713</v>
      </c>
    </row>
    <row r="942" ht="10.5">
      <c r="C942" t="s">
        <v>1714</v>
      </c>
    </row>
    <row r="943" ht="10.5">
      <c r="C943" t="s">
        <v>1715</v>
      </c>
    </row>
    <row r="944" ht="10.5">
      <c r="C944" t="s">
        <v>1716</v>
      </c>
    </row>
    <row r="945" ht="10.5">
      <c r="C945" t="s">
        <v>1717</v>
      </c>
    </row>
    <row r="946" ht="10.5">
      <c r="C946" t="s">
        <v>1458</v>
      </c>
    </row>
    <row r="947" ht="10.5">
      <c r="C947" t="s">
        <v>1718</v>
      </c>
    </row>
    <row r="948" ht="10.5">
      <c r="C948" t="s">
        <v>1719</v>
      </c>
    </row>
    <row r="949" ht="10.5">
      <c r="C949" t="s">
        <v>1720</v>
      </c>
    </row>
    <row r="950" ht="10.5">
      <c r="C950" t="s">
        <v>1721</v>
      </c>
    </row>
    <row r="951" ht="10.5">
      <c r="C951" t="s">
        <v>1722</v>
      </c>
    </row>
    <row r="952" ht="10.5">
      <c r="C952" t="s">
        <v>1463</v>
      </c>
    </row>
    <row r="953" ht="10.5">
      <c r="C953" t="s">
        <v>1578</v>
      </c>
    </row>
    <row r="954" ht="10.5">
      <c r="C954" t="s">
        <v>1723</v>
      </c>
    </row>
    <row r="955" ht="10.5">
      <c r="C955" t="s">
        <v>1724</v>
      </c>
    </row>
    <row r="956" ht="10.5">
      <c r="C956" t="s">
        <v>1580</v>
      </c>
    </row>
    <row r="957" ht="10.5">
      <c r="C957" t="s">
        <v>1725</v>
      </c>
    </row>
    <row r="958" ht="10.5">
      <c r="C958" t="s">
        <v>1582</v>
      </c>
    </row>
    <row r="959" ht="10.5">
      <c r="C959" t="s">
        <v>1726</v>
      </c>
    </row>
    <row r="960" ht="10.5">
      <c r="C960" t="s">
        <v>1727</v>
      </c>
    </row>
    <row r="961" ht="10.5">
      <c r="C961" t="s">
        <v>1583</v>
      </c>
    </row>
    <row r="962" ht="10.5">
      <c r="C962" t="s">
        <v>1728</v>
      </c>
    </row>
    <row r="963" ht="10.5">
      <c r="C963" t="s">
        <v>1585</v>
      </c>
    </row>
    <row r="964" ht="10.5">
      <c r="C964" t="s">
        <v>1729</v>
      </c>
    </row>
    <row r="965" ht="10.5">
      <c r="C965" t="s">
        <v>1730</v>
      </c>
    </row>
    <row r="966" ht="10.5">
      <c r="C966" t="s">
        <v>1731</v>
      </c>
    </row>
    <row r="967" ht="10.5">
      <c r="C967" t="s">
        <v>1732</v>
      </c>
    </row>
    <row r="968" ht="10.5">
      <c r="C968" t="s">
        <v>1733</v>
      </c>
    </row>
    <row r="969" ht="10.5">
      <c r="C969" t="s">
        <v>1468</v>
      </c>
    </row>
    <row r="970" ht="10.5">
      <c r="C970" t="s">
        <v>1588</v>
      </c>
    </row>
    <row r="971" ht="10.5">
      <c r="C971" t="s">
        <v>1734</v>
      </c>
    </row>
    <row r="972" ht="10.5">
      <c r="C972" t="s">
        <v>1590</v>
      </c>
    </row>
    <row r="973" ht="10.5">
      <c r="C973" t="s">
        <v>1735</v>
      </c>
    </row>
    <row r="974" ht="10.5">
      <c r="C974" t="s">
        <v>1591</v>
      </c>
    </row>
    <row r="975" ht="10.5">
      <c r="C975" t="s">
        <v>1736</v>
      </c>
    </row>
    <row r="976" ht="10.5">
      <c r="C976" t="s">
        <v>1593</v>
      </c>
    </row>
    <row r="977" ht="10.5">
      <c r="C977" t="s">
        <v>1737</v>
      </c>
    </row>
    <row r="978" ht="10.5">
      <c r="C978" t="s">
        <v>1595</v>
      </c>
    </row>
    <row r="979" ht="10.5">
      <c r="C979" t="s">
        <v>1738</v>
      </c>
    </row>
    <row r="980" ht="10.5">
      <c r="C980" t="s">
        <v>1597</v>
      </c>
    </row>
    <row r="981" ht="10.5">
      <c r="C981" t="s">
        <v>1739</v>
      </c>
    </row>
    <row r="982" ht="10.5">
      <c r="C982" t="s">
        <v>1598</v>
      </c>
    </row>
    <row r="983" ht="10.5">
      <c r="C983" t="s">
        <v>1740</v>
      </c>
    </row>
    <row r="984" ht="10.5">
      <c r="C984" t="s">
        <v>1600</v>
      </c>
    </row>
    <row r="985" ht="10.5">
      <c r="C985" t="s">
        <v>1741</v>
      </c>
    </row>
    <row r="986" ht="10.5">
      <c r="C986" t="s">
        <v>1473</v>
      </c>
    </row>
    <row r="987" ht="10.5">
      <c r="C987" t="s">
        <v>1503</v>
      </c>
    </row>
    <row r="988" ht="10.5">
      <c r="C988" t="s">
        <v>1742</v>
      </c>
    </row>
    <row r="989" ht="10.5">
      <c r="C989" t="s">
        <v>1743</v>
      </c>
    </row>
    <row r="990" ht="10.5">
      <c r="C990" t="s">
        <v>1744</v>
      </c>
    </row>
    <row r="991" ht="10.5">
      <c r="C991" t="s">
        <v>1745</v>
      </c>
    </row>
    <row r="992" ht="10.5">
      <c r="C992" t="s">
        <v>1746</v>
      </c>
    </row>
    <row r="993" ht="10.5">
      <c r="C993" t="s">
        <v>1747</v>
      </c>
    </row>
    <row r="994" ht="10.5">
      <c r="C994" t="s">
        <v>1748</v>
      </c>
    </row>
    <row r="995" ht="10.5">
      <c r="C995" t="s">
        <v>1749</v>
      </c>
    </row>
    <row r="996" ht="10.5">
      <c r="C996" t="s">
        <v>1750</v>
      </c>
    </row>
    <row r="997" ht="10.5">
      <c r="C997" t="s">
        <v>1751</v>
      </c>
    </row>
    <row r="998" ht="10.5">
      <c r="C998" t="s">
        <v>1752</v>
      </c>
    </row>
    <row r="999" ht="10.5">
      <c r="C999" t="s">
        <v>1753</v>
      </c>
    </row>
    <row r="1000" ht="10.5">
      <c r="C1000" t="s">
        <v>1754</v>
      </c>
    </row>
    <row r="1001" ht="10.5">
      <c r="C1001" t="s">
        <v>1755</v>
      </c>
    </row>
    <row r="1002" ht="10.5">
      <c r="C1002" t="s">
        <v>1756</v>
      </c>
    </row>
    <row r="1003" ht="10.5">
      <c r="C1003" t="s">
        <v>1757</v>
      </c>
    </row>
    <row r="1004" ht="10.5">
      <c r="C1004" t="s">
        <v>1758</v>
      </c>
    </row>
    <row r="1005" ht="10.5">
      <c r="C1005" t="s">
        <v>1759</v>
      </c>
    </row>
    <row r="1006" ht="10.5">
      <c r="C1006" t="s">
        <v>1614</v>
      </c>
    </row>
    <row r="1007" ht="10.5">
      <c r="C1007" t="s">
        <v>1760</v>
      </c>
    </row>
    <row r="1008" ht="10.5">
      <c r="C1008" t="s">
        <v>1616</v>
      </c>
    </row>
    <row r="1009" ht="10.5">
      <c r="C1009" t="s">
        <v>1761</v>
      </c>
    </row>
    <row r="1010" ht="10.5">
      <c r="C1010" t="s">
        <v>1762</v>
      </c>
    </row>
    <row r="1011" ht="10.5">
      <c r="C1011" t="s">
        <v>1763</v>
      </c>
    </row>
    <row r="1012" ht="10.5">
      <c r="C1012" t="s">
        <v>1764</v>
      </c>
    </row>
    <row r="1013" ht="10.5">
      <c r="C1013" t="s">
        <v>1618</v>
      </c>
    </row>
    <row r="1014" ht="10.5">
      <c r="C1014" t="s">
        <v>1765</v>
      </c>
    </row>
    <row r="1015" ht="10.5">
      <c r="C1015" t="s">
        <v>1766</v>
      </c>
    </row>
    <row r="1016" ht="10.5">
      <c r="C1016" t="s">
        <v>1767</v>
      </c>
    </row>
    <row r="1017" ht="10.5">
      <c r="C1017" t="s">
        <v>1768</v>
      </c>
    </row>
    <row r="1018" ht="10.5">
      <c r="C1018" t="s">
        <v>1769</v>
      </c>
    </row>
    <row r="1019" ht="10.5">
      <c r="C1019" t="s">
        <v>1770</v>
      </c>
    </row>
    <row r="1020" ht="10.5">
      <c r="C1020" t="s">
        <v>1771</v>
      </c>
    </row>
    <row r="1021" ht="10.5">
      <c r="C1021" t="s">
        <v>1772</v>
      </c>
    </row>
    <row r="1022" ht="10.5">
      <c r="C1022" t="s">
        <v>1620</v>
      </c>
    </row>
    <row r="1023" ht="10.5">
      <c r="C1023" t="s">
        <v>1773</v>
      </c>
    </row>
    <row r="1024" ht="10.5">
      <c r="C1024" t="s">
        <v>1774</v>
      </c>
    </row>
    <row r="1025" ht="10.5">
      <c r="C1025" t="s">
        <v>1775</v>
      </c>
    </row>
    <row r="1026" ht="10.5">
      <c r="C1026" t="s">
        <v>1622</v>
      </c>
    </row>
    <row r="1027" ht="10.5">
      <c r="C1027" t="s">
        <v>1776</v>
      </c>
    </row>
    <row r="1028" ht="10.5">
      <c r="C1028" t="s">
        <v>1777</v>
      </c>
    </row>
    <row r="1029" ht="10.5">
      <c r="C1029" t="s">
        <v>1778</v>
      </c>
    </row>
    <row r="1030" ht="10.5">
      <c r="C1030" t="s">
        <v>1779</v>
      </c>
    </row>
    <row r="1031" ht="10.5">
      <c r="C1031" t="s">
        <v>1780</v>
      </c>
    </row>
    <row r="1032" ht="10.5">
      <c r="C1032" t="s">
        <v>1781</v>
      </c>
    </row>
    <row r="1033" ht="10.5">
      <c r="C1033" t="s">
        <v>1782</v>
      </c>
    </row>
    <row r="1034" ht="10.5">
      <c r="C1034" t="s">
        <v>1783</v>
      </c>
    </row>
    <row r="1035" ht="10.5">
      <c r="C1035" t="s">
        <v>1477</v>
      </c>
    </row>
    <row r="1036" ht="10.5">
      <c r="C1036" t="s">
        <v>1784</v>
      </c>
    </row>
    <row r="1037" ht="10.5">
      <c r="C1037" t="s">
        <v>1785</v>
      </c>
    </row>
    <row r="1038" ht="10.5">
      <c r="C1038" t="s">
        <v>1786</v>
      </c>
    </row>
    <row r="1039" ht="10.5">
      <c r="C1039" t="s">
        <v>1787</v>
      </c>
    </row>
    <row r="1040" ht="10.5">
      <c r="C1040" t="s">
        <v>1788</v>
      </c>
    </row>
    <row r="1041" ht="10.5">
      <c r="C1041" t="s">
        <v>1789</v>
      </c>
    </row>
    <row r="1042" ht="10.5">
      <c r="C1042" t="s">
        <v>1482</v>
      </c>
    </row>
    <row r="1043" ht="10.5">
      <c r="C1043" t="s">
        <v>1633</v>
      </c>
    </row>
    <row r="1044" ht="10.5">
      <c r="C1044" t="s">
        <v>1635</v>
      </c>
    </row>
    <row r="1045" ht="10.5">
      <c r="C1045" t="s">
        <v>1636</v>
      </c>
    </row>
    <row r="1046" ht="10.5">
      <c r="C1046" t="s">
        <v>1638</v>
      </c>
    </row>
    <row r="1047" ht="10.5">
      <c r="C1047" t="s">
        <v>1640</v>
      </c>
    </row>
    <row r="1048" ht="10.5">
      <c r="C1048" t="s">
        <v>1642</v>
      </c>
    </row>
    <row r="1049" ht="10.5">
      <c r="C1049" t="s">
        <v>1790</v>
      </c>
    </row>
    <row r="1050" ht="10.5">
      <c r="C1050" t="s">
        <v>1487</v>
      </c>
    </row>
    <row r="1051" ht="10.5">
      <c r="C1051" t="s">
        <v>1644</v>
      </c>
    </row>
    <row r="1052" ht="10.5">
      <c r="C1052" t="s">
        <v>1791</v>
      </c>
    </row>
    <row r="1053" ht="10.5">
      <c r="C1053" t="s">
        <v>1646</v>
      </c>
    </row>
    <row r="1054" ht="10.5">
      <c r="C1054" t="s">
        <v>1792</v>
      </c>
    </row>
    <row r="1055" ht="10.5">
      <c r="C1055" t="s">
        <v>1793</v>
      </c>
    </row>
    <row r="1056" ht="10.5">
      <c r="C1056" t="s">
        <v>1794</v>
      </c>
    </row>
    <row r="1057" ht="10.5">
      <c r="C1057" t="s">
        <v>1795</v>
      </c>
    </row>
    <row r="1058" ht="10.5">
      <c r="C1058" t="s">
        <v>1796</v>
      </c>
    </row>
    <row r="1059" ht="10.5">
      <c r="C1059" t="s">
        <v>1797</v>
      </c>
    </row>
    <row r="1060" ht="10.5">
      <c r="C1060" t="s">
        <v>1798</v>
      </c>
    </row>
    <row r="1061" ht="10.5">
      <c r="C1061" t="s">
        <v>1799</v>
      </c>
    </row>
    <row r="1062" ht="10.5">
      <c r="C1062" t="s">
        <v>1648</v>
      </c>
    </row>
    <row r="1063" ht="10.5">
      <c r="C1063" t="s">
        <v>1800</v>
      </c>
    </row>
    <row r="1064" ht="10.5">
      <c r="C1064" t="s">
        <v>1650</v>
      </c>
    </row>
    <row r="1065" ht="10.5">
      <c r="C1065" t="s">
        <v>1801</v>
      </c>
    </row>
    <row r="1066" ht="10.5">
      <c r="C1066" t="s">
        <v>1802</v>
      </c>
    </row>
    <row r="1067" ht="10.5">
      <c r="C1067" t="s">
        <v>1803</v>
      </c>
    </row>
    <row r="1068" ht="10.5">
      <c r="C1068" t="s">
        <v>1804</v>
      </c>
    </row>
    <row r="1069" ht="10.5">
      <c r="C1069" t="s">
        <v>1805</v>
      </c>
    </row>
    <row r="1070" ht="10.5">
      <c r="C1070" t="s">
        <v>1806</v>
      </c>
    </row>
    <row r="1071" ht="10.5">
      <c r="C1071" t="s">
        <v>1493</v>
      </c>
    </row>
    <row r="1072" ht="10.5">
      <c r="C1072" t="s">
        <v>1652</v>
      </c>
    </row>
    <row r="1073" ht="10.5">
      <c r="C1073" t="s">
        <v>1807</v>
      </c>
    </row>
    <row r="1074" ht="10.5">
      <c r="C1074" t="s">
        <v>1654</v>
      </c>
    </row>
    <row r="1075" ht="10.5">
      <c r="C1075" t="s">
        <v>1808</v>
      </c>
    </row>
    <row r="1076" ht="10.5">
      <c r="C1076" t="s">
        <v>1809</v>
      </c>
    </row>
    <row r="1077" ht="10.5">
      <c r="C1077" t="s">
        <v>1810</v>
      </c>
    </row>
    <row r="1078" ht="10.5">
      <c r="C1078" t="s">
        <v>1811</v>
      </c>
    </row>
    <row r="1079" ht="10.5">
      <c r="C1079" t="s">
        <v>1655</v>
      </c>
    </row>
    <row r="1080" ht="10.5">
      <c r="C1080" t="s">
        <v>1812</v>
      </c>
    </row>
    <row r="1081" ht="10.5">
      <c r="C1081" t="s">
        <v>1813</v>
      </c>
    </row>
    <row r="1082" ht="10.5">
      <c r="C1082" t="s">
        <v>1499</v>
      </c>
    </row>
    <row r="1083" ht="10.5">
      <c r="C1083" t="s">
        <v>1657</v>
      </c>
    </row>
    <row r="1084" ht="10.5">
      <c r="C1084" t="s">
        <v>1814</v>
      </c>
    </row>
    <row r="1085" ht="10.5">
      <c r="C1085" t="s">
        <v>1815</v>
      </c>
    </row>
    <row r="1086" ht="10.5">
      <c r="C1086" t="s">
        <v>1816</v>
      </c>
    </row>
    <row r="1087" ht="10.5">
      <c r="C1087" t="s">
        <v>1817</v>
      </c>
    </row>
    <row r="1088" ht="10.5">
      <c r="C1088" t="s">
        <v>1818</v>
      </c>
    </row>
    <row r="1089" ht="10.5">
      <c r="C1089" t="s">
        <v>1659</v>
      </c>
    </row>
    <row r="1090" ht="10.5">
      <c r="C1090" t="s">
        <v>1819</v>
      </c>
    </row>
    <row r="1091" ht="10.5">
      <c r="C1091" t="s">
        <v>1820</v>
      </c>
    </row>
    <row r="1092" ht="10.5">
      <c r="C1092" t="s">
        <v>1821</v>
      </c>
    </row>
    <row r="1093" ht="10.5">
      <c r="C1093" t="s">
        <v>1822</v>
      </c>
    </row>
    <row r="1094" ht="10.5">
      <c r="C1094" t="s">
        <v>1823</v>
      </c>
    </row>
    <row r="1095" ht="10.5">
      <c r="C1095" t="s">
        <v>1660</v>
      </c>
    </row>
    <row r="1096" ht="10.5">
      <c r="C1096" t="s">
        <v>1824</v>
      </c>
    </row>
    <row r="1097" ht="10.5">
      <c r="C1097" t="s">
        <v>1825</v>
      </c>
    </row>
    <row r="1098" ht="10.5">
      <c r="C1098" t="s">
        <v>1826</v>
      </c>
    </row>
    <row r="1099" ht="10.5">
      <c r="C1099" t="s">
        <v>1827</v>
      </c>
    </row>
    <row r="1100" ht="10.5">
      <c r="C1100" t="s">
        <v>1828</v>
      </c>
    </row>
    <row r="1101" ht="10.5">
      <c r="C1101" t="s">
        <v>1504</v>
      </c>
    </row>
    <row r="1102" ht="10.5">
      <c r="C1102" t="s">
        <v>1663</v>
      </c>
    </row>
    <row r="1103" ht="10.5">
      <c r="C1103" t="s">
        <v>1829</v>
      </c>
    </row>
    <row r="1104" ht="10.5">
      <c r="C1104" t="s">
        <v>1830</v>
      </c>
    </row>
    <row r="1105" ht="10.5">
      <c r="C1105" t="s">
        <v>1831</v>
      </c>
    </row>
    <row r="1106" ht="10.5">
      <c r="C1106" t="s">
        <v>1665</v>
      </c>
    </row>
    <row r="1107" ht="10.5">
      <c r="C1107" t="s">
        <v>1832</v>
      </c>
    </row>
    <row r="1108" ht="10.5">
      <c r="C1108" t="s">
        <v>1833</v>
      </c>
    </row>
    <row r="1109" ht="10.5">
      <c r="C1109" t="s">
        <v>1834</v>
      </c>
    </row>
    <row r="1110" ht="10.5">
      <c r="C1110" t="s">
        <v>1835</v>
      </c>
    </row>
    <row r="1111" ht="10.5">
      <c r="C1111" t="s">
        <v>1836</v>
      </c>
    </row>
    <row r="1112" ht="10.5">
      <c r="C1112" t="s">
        <v>1510</v>
      </c>
    </row>
    <row r="1113" ht="10.5">
      <c r="C1113" t="s">
        <v>1667</v>
      </c>
    </row>
    <row r="1114" ht="10.5">
      <c r="C1114" t="s">
        <v>1837</v>
      </c>
    </row>
    <row r="1115" ht="10.5">
      <c r="C1115" t="s">
        <v>1838</v>
      </c>
    </row>
    <row r="1116" ht="10.5">
      <c r="C1116" t="s">
        <v>1839</v>
      </c>
    </row>
    <row r="1117" ht="10.5">
      <c r="C1117" t="s">
        <v>1840</v>
      </c>
    </row>
    <row r="1118" ht="10.5">
      <c r="C1118" t="s">
        <v>1841</v>
      </c>
    </row>
    <row r="1119" ht="10.5">
      <c r="C1119" t="s">
        <v>1669</v>
      </c>
    </row>
    <row r="1120" ht="10.5">
      <c r="C1120" t="s">
        <v>1842</v>
      </c>
    </row>
    <row r="1121" ht="10.5">
      <c r="C1121" t="s">
        <v>1843</v>
      </c>
    </row>
    <row r="1122" ht="10.5">
      <c r="C1122" t="s">
        <v>1671</v>
      </c>
    </row>
    <row r="1123" ht="10.5">
      <c r="C1123" t="s">
        <v>1673</v>
      </c>
    </row>
    <row r="1124" ht="10.5">
      <c r="C1124" t="s">
        <v>1675</v>
      </c>
    </row>
    <row r="1125" ht="10.5">
      <c r="C1125" t="s">
        <v>1677</v>
      </c>
    </row>
    <row r="1126" ht="10.5">
      <c r="C1126" t="s">
        <v>1679</v>
      </c>
    </row>
    <row r="1127" ht="10.5">
      <c r="C1127" t="s">
        <v>1680</v>
      </c>
    </row>
    <row r="1128" ht="10.5">
      <c r="C1128" t="s">
        <v>1682</v>
      </c>
    </row>
    <row r="1129" ht="10.5">
      <c r="C1129" t="s">
        <v>1516</v>
      </c>
    </row>
    <row r="1130" ht="10.5">
      <c r="C1130" t="s">
        <v>1685</v>
      </c>
    </row>
    <row r="1131" ht="10.5">
      <c r="C1131" t="s">
        <v>1844</v>
      </c>
    </row>
    <row r="1132" ht="10.5">
      <c r="C1132" t="s">
        <v>1687</v>
      </c>
    </row>
    <row r="1133" ht="10.5">
      <c r="C1133" t="s">
        <v>1845</v>
      </c>
    </row>
    <row r="1134" ht="10.5">
      <c r="C1134" t="s">
        <v>1520</v>
      </c>
    </row>
    <row r="1135" ht="10.5">
      <c r="C1135" t="s">
        <v>1689</v>
      </c>
    </row>
    <row r="1136" ht="10.5">
      <c r="C1136" t="s">
        <v>1846</v>
      </c>
    </row>
    <row r="1137" ht="10.5">
      <c r="C1137" t="s">
        <v>1690</v>
      </c>
    </row>
    <row r="1138" ht="10.5">
      <c r="C1138" t="s">
        <v>1847</v>
      </c>
    </row>
    <row r="1139" ht="10.5">
      <c r="C1139" t="s">
        <v>1692</v>
      </c>
    </row>
    <row r="1140" ht="10.5">
      <c r="C1140" t="s">
        <v>1848</v>
      </c>
    </row>
    <row r="1141" ht="10.5">
      <c r="C1141" t="s">
        <v>1849</v>
      </c>
    </row>
    <row r="1142" ht="10.5">
      <c r="C1142" t="s">
        <v>1850</v>
      </c>
    </row>
    <row r="1143" ht="10.5">
      <c r="C1143" t="s">
        <v>1694</v>
      </c>
    </row>
    <row r="1144" ht="10.5">
      <c r="C1144" t="s">
        <v>1851</v>
      </c>
    </row>
    <row r="1145" ht="10.5">
      <c r="C1145" t="s">
        <v>1852</v>
      </c>
    </row>
    <row r="1146" ht="10.5">
      <c r="C1146" t="s">
        <v>1696</v>
      </c>
    </row>
    <row r="1147" ht="10.5">
      <c r="C1147" t="s">
        <v>1853</v>
      </c>
    </row>
    <row r="1148" ht="10.5">
      <c r="C1148" t="s">
        <v>1854</v>
      </c>
    </row>
    <row r="1149" ht="10.5">
      <c r="C1149" t="s">
        <v>1855</v>
      </c>
    </row>
    <row r="1150" ht="10.5">
      <c r="C1150" t="s">
        <v>1698</v>
      </c>
    </row>
    <row r="1151" ht="10.5">
      <c r="C1151" t="s">
        <v>1856</v>
      </c>
    </row>
    <row r="1152" ht="10.5">
      <c r="C1152" t="s">
        <v>1700</v>
      </c>
    </row>
    <row r="1153" ht="10.5">
      <c r="C1153" t="s">
        <v>1857</v>
      </c>
    </row>
    <row r="1154" ht="10.5">
      <c r="C1154" t="s">
        <v>1701</v>
      </c>
    </row>
    <row r="1155" ht="10.5">
      <c r="C1155" t="s">
        <v>1858</v>
      </c>
    </row>
    <row r="1156" ht="10.5">
      <c r="C1156" t="s">
        <v>1703</v>
      </c>
    </row>
    <row r="1157" ht="10.5">
      <c r="C1157" t="s">
        <v>1859</v>
      </c>
    </row>
    <row r="1158" ht="10.5">
      <c r="C1158" t="s">
        <v>1524</v>
      </c>
    </row>
    <row r="1159" ht="10.5">
      <c r="C1159" t="s">
        <v>1706</v>
      </c>
    </row>
    <row r="1160" ht="10.5">
      <c r="C1160" t="s">
        <v>1860</v>
      </c>
    </row>
    <row r="1161" ht="10.5">
      <c r="C1161" t="s">
        <v>1707</v>
      </c>
    </row>
    <row r="1162" ht="10.5">
      <c r="C1162" t="s">
        <v>1861</v>
      </c>
    </row>
    <row r="1163" ht="10.5">
      <c r="C1163" t="s">
        <v>1862</v>
      </c>
    </row>
    <row r="1164" ht="10.5">
      <c r="C1164" t="s">
        <v>1529</v>
      </c>
    </row>
    <row r="1165" ht="10.5">
      <c r="C1165" t="s">
        <v>1863</v>
      </c>
    </row>
    <row r="1166" ht="10.5">
      <c r="C1166" t="s">
        <v>1864</v>
      </c>
    </row>
    <row r="1170" spans="2:6" ht="14.25">
      <c r="B1170" s="95" t="s">
        <v>1865</v>
      </c>
      <c r="C1170" s="96"/>
      <c r="D1170" s="96"/>
      <c r="E1170" s="96"/>
      <c r="F1170" s="97"/>
    </row>
    <row r="1172" spans="3:35" ht="10.5">
      <c r="C1172" s="98" t="s">
        <v>1866</v>
      </c>
      <c r="M1172" s="98" t="s">
        <v>1867</v>
      </c>
      <c r="V1172" s="98" t="s">
        <v>1158</v>
      </c>
      <c r="AD1172" s="98" t="s">
        <v>1269</v>
      </c>
      <c r="AI1172" s="98" t="s">
        <v>967</v>
      </c>
    </row>
    <row r="1173" spans="3:35" ht="10.5">
      <c r="C1173" t="s">
        <v>558</v>
      </c>
      <c r="M1173" t="s">
        <v>558</v>
      </c>
      <c r="V1173" t="s">
        <v>558</v>
      </c>
      <c r="AD1173" t="s">
        <v>558</v>
      </c>
      <c r="AI1173" t="s">
        <v>558</v>
      </c>
    </row>
    <row r="1174" spans="3:35" ht="10.5">
      <c r="C1174" t="s">
        <v>1868</v>
      </c>
      <c r="M1174" t="s">
        <v>1868</v>
      </c>
      <c r="V1174" t="s">
        <v>1868</v>
      </c>
      <c r="AD1174" t="s">
        <v>1868</v>
      </c>
      <c r="AI1174" t="s">
        <v>1869</v>
      </c>
    </row>
    <row r="1175" spans="3:35" ht="10.5">
      <c r="C1175" t="s">
        <v>1870</v>
      </c>
      <c r="M1175" t="s">
        <v>1870</v>
      </c>
      <c r="V1175" t="s">
        <v>1871</v>
      </c>
      <c r="AD1175" t="s">
        <v>1871</v>
      </c>
      <c r="AI1175" t="s">
        <v>1872</v>
      </c>
    </row>
    <row r="1176" spans="3:35" ht="10.5">
      <c r="C1176" t="s">
        <v>1873</v>
      </c>
      <c r="M1176" t="s">
        <v>1874</v>
      </c>
      <c r="V1176" t="s">
        <v>1875</v>
      </c>
      <c r="AD1176" t="s">
        <v>1876</v>
      </c>
      <c r="AI1176" t="s">
        <v>1877</v>
      </c>
    </row>
    <row r="1177" spans="3:35" ht="10.5">
      <c r="C1177" t="s">
        <v>1874</v>
      </c>
      <c r="M1177" t="s">
        <v>1878</v>
      </c>
      <c r="V1177" t="s">
        <v>1879</v>
      </c>
      <c r="AD1177" t="s">
        <v>1880</v>
      </c>
      <c r="AI1177" t="s">
        <v>1881</v>
      </c>
    </row>
    <row r="1178" spans="3:35" ht="10.5">
      <c r="C1178" t="s">
        <v>1882</v>
      </c>
      <c r="M1178" t="s">
        <v>1871</v>
      </c>
      <c r="V1178" t="s">
        <v>1883</v>
      </c>
      <c r="AD1178" t="s">
        <v>1884</v>
      </c>
      <c r="AI1178" t="s">
        <v>1885</v>
      </c>
    </row>
    <row r="1179" spans="3:35" ht="10.5">
      <c r="C1179" t="s">
        <v>1886</v>
      </c>
      <c r="M1179" t="s">
        <v>1887</v>
      </c>
      <c r="V1179" t="s">
        <v>1888</v>
      </c>
      <c r="AD1179" t="s">
        <v>1889</v>
      </c>
      <c r="AI1179" t="s">
        <v>1890</v>
      </c>
    </row>
    <row r="1180" spans="3:35" ht="10.5">
      <c r="C1180" t="s">
        <v>1878</v>
      </c>
      <c r="M1180" t="s">
        <v>1891</v>
      </c>
      <c r="V1180" t="s">
        <v>1876</v>
      </c>
      <c r="AD1180" t="s">
        <v>1892</v>
      </c>
      <c r="AI1180" t="s">
        <v>1893</v>
      </c>
    </row>
    <row r="1181" spans="3:35" ht="10.5">
      <c r="C1181" t="s">
        <v>1894</v>
      </c>
      <c r="M1181" t="s">
        <v>1895</v>
      </c>
      <c r="V1181" t="s">
        <v>1880</v>
      </c>
      <c r="AD1181" t="s">
        <v>1896</v>
      </c>
      <c r="AI1181" t="s">
        <v>1897</v>
      </c>
    </row>
    <row r="1182" spans="3:35" ht="10.5">
      <c r="C1182" t="s">
        <v>1898</v>
      </c>
      <c r="M1182" t="s">
        <v>1899</v>
      </c>
      <c r="V1182" t="s">
        <v>1900</v>
      </c>
      <c r="AD1182" t="s">
        <v>1901</v>
      </c>
      <c r="AI1182" t="s">
        <v>1902</v>
      </c>
    </row>
    <row r="1183" spans="3:35" ht="10.5">
      <c r="C1183" t="s">
        <v>1871</v>
      </c>
      <c r="M1183" t="s">
        <v>1903</v>
      </c>
      <c r="V1183" t="s">
        <v>1904</v>
      </c>
      <c r="AD1183" t="s">
        <v>1905</v>
      </c>
      <c r="AI1183" t="s">
        <v>1906</v>
      </c>
    </row>
    <row r="1184" spans="3:35" ht="10.5">
      <c r="C1184" t="s">
        <v>1887</v>
      </c>
      <c r="M1184" t="s">
        <v>1907</v>
      </c>
      <c r="V1184" t="s">
        <v>1908</v>
      </c>
      <c r="AD1184" t="s">
        <v>1909</v>
      </c>
      <c r="AI1184" t="s">
        <v>1910</v>
      </c>
    </row>
    <row r="1185" spans="3:30" ht="10.5">
      <c r="C1185" t="s">
        <v>1911</v>
      </c>
      <c r="M1185" t="s">
        <v>1912</v>
      </c>
      <c r="V1185" t="s">
        <v>1884</v>
      </c>
      <c r="AD1185" t="s">
        <v>1913</v>
      </c>
    </row>
    <row r="1186" spans="3:22" ht="10.5">
      <c r="C1186" t="s">
        <v>1914</v>
      </c>
      <c r="M1186" t="s">
        <v>1915</v>
      </c>
      <c r="V1186" t="s">
        <v>1916</v>
      </c>
    </row>
    <row r="1187" spans="3:22" ht="10.5">
      <c r="C1187" t="s">
        <v>1891</v>
      </c>
      <c r="M1187" t="s">
        <v>1917</v>
      </c>
      <c r="V1187" t="s">
        <v>1918</v>
      </c>
    </row>
    <row r="1188" spans="3:22" ht="10.5">
      <c r="C1188" t="s">
        <v>1919</v>
      </c>
      <c r="M1188" t="s">
        <v>1920</v>
      </c>
      <c r="V1188" t="s">
        <v>1921</v>
      </c>
    </row>
    <row r="1189" spans="3:22" ht="10.5">
      <c r="C1189" t="s">
        <v>1922</v>
      </c>
      <c r="M1189" t="s">
        <v>1923</v>
      </c>
      <c r="V1189" t="s">
        <v>1924</v>
      </c>
    </row>
    <row r="1190" spans="3:22" ht="10.5">
      <c r="C1190" t="s">
        <v>1925</v>
      </c>
      <c r="M1190" t="s">
        <v>1926</v>
      </c>
      <c r="V1190" t="s">
        <v>1927</v>
      </c>
    </row>
    <row r="1191" spans="3:22" ht="10.5">
      <c r="C1191" t="s">
        <v>1928</v>
      </c>
      <c r="M1191" t="s">
        <v>1929</v>
      </c>
      <c r="V1191" t="s">
        <v>1930</v>
      </c>
    </row>
    <row r="1192" spans="3:22" ht="10.5">
      <c r="C1192" t="s">
        <v>1931</v>
      </c>
      <c r="M1192" t="s">
        <v>1932</v>
      </c>
      <c r="V1192" t="s">
        <v>1889</v>
      </c>
    </row>
    <row r="1193" spans="3:22" ht="10.5">
      <c r="C1193" t="s">
        <v>1933</v>
      </c>
      <c r="M1193" t="s">
        <v>1934</v>
      </c>
      <c r="V1193" t="s">
        <v>1892</v>
      </c>
    </row>
    <row r="1194" spans="3:22" ht="10.5">
      <c r="C1194" t="s">
        <v>1935</v>
      </c>
      <c r="M1194" t="s">
        <v>1936</v>
      </c>
      <c r="V1194" t="s">
        <v>1896</v>
      </c>
    </row>
    <row r="1195" spans="3:22" ht="10.5">
      <c r="C1195" t="s">
        <v>1937</v>
      </c>
      <c r="M1195" t="s">
        <v>1938</v>
      </c>
      <c r="V1195" t="s">
        <v>1939</v>
      </c>
    </row>
    <row r="1196" spans="3:22" ht="10.5">
      <c r="C1196" t="s">
        <v>1940</v>
      </c>
      <c r="M1196" t="s">
        <v>1876</v>
      </c>
      <c r="V1196" t="s">
        <v>1941</v>
      </c>
    </row>
    <row r="1197" spans="3:22" ht="10.5">
      <c r="C1197" t="s">
        <v>1942</v>
      </c>
      <c r="M1197" t="s">
        <v>1943</v>
      </c>
      <c r="V1197" t="s">
        <v>1944</v>
      </c>
    </row>
    <row r="1198" spans="3:22" ht="10.5">
      <c r="C1198" t="s">
        <v>1945</v>
      </c>
      <c r="M1198" t="s">
        <v>1946</v>
      </c>
      <c r="V1198" t="s">
        <v>1947</v>
      </c>
    </row>
    <row r="1199" spans="3:22" ht="10.5">
      <c r="C1199" t="s">
        <v>1948</v>
      </c>
      <c r="M1199" t="s">
        <v>1949</v>
      </c>
      <c r="V1199" t="s">
        <v>1950</v>
      </c>
    </row>
    <row r="1200" spans="3:22" ht="10.5">
      <c r="C1200" t="s">
        <v>1903</v>
      </c>
      <c r="M1200" t="s">
        <v>1951</v>
      </c>
      <c r="V1200" t="s">
        <v>1901</v>
      </c>
    </row>
    <row r="1201" spans="3:22" ht="10.5">
      <c r="C1201" t="s">
        <v>1952</v>
      </c>
      <c r="M1201" t="s">
        <v>1953</v>
      </c>
      <c r="V1201" t="s">
        <v>1905</v>
      </c>
    </row>
    <row r="1202" spans="3:22" ht="10.5">
      <c r="C1202" t="s">
        <v>1954</v>
      </c>
      <c r="M1202" t="s">
        <v>1955</v>
      </c>
      <c r="V1202" t="s">
        <v>1956</v>
      </c>
    </row>
    <row r="1203" spans="3:22" ht="10.5">
      <c r="C1203" t="s">
        <v>1957</v>
      </c>
      <c r="M1203" t="s">
        <v>1958</v>
      </c>
      <c r="V1203" t="s">
        <v>1909</v>
      </c>
    </row>
    <row r="1204" spans="3:22" ht="10.5">
      <c r="C1204" t="s">
        <v>1959</v>
      </c>
      <c r="M1204" t="s">
        <v>1880</v>
      </c>
      <c r="V1204" t="s">
        <v>1913</v>
      </c>
    </row>
    <row r="1205" spans="3:13" ht="10.5">
      <c r="C1205" t="s">
        <v>1960</v>
      </c>
      <c r="M1205" t="s">
        <v>1900</v>
      </c>
    </row>
    <row r="1206" spans="3:13" ht="10.5">
      <c r="C1206" t="s">
        <v>1961</v>
      </c>
      <c r="M1206" t="s">
        <v>1904</v>
      </c>
    </row>
    <row r="1207" spans="3:13" ht="10.5">
      <c r="C1207" t="s">
        <v>1962</v>
      </c>
      <c r="M1207" t="s">
        <v>1908</v>
      </c>
    </row>
    <row r="1208" spans="3:13" ht="10.5">
      <c r="C1208" t="s">
        <v>1963</v>
      </c>
      <c r="M1208" t="s">
        <v>1884</v>
      </c>
    </row>
    <row r="1209" spans="3:13" ht="10.5">
      <c r="C1209" t="s">
        <v>1964</v>
      </c>
      <c r="M1209" t="s">
        <v>1965</v>
      </c>
    </row>
    <row r="1210" spans="3:13" ht="10.5">
      <c r="C1210" t="s">
        <v>1966</v>
      </c>
      <c r="M1210" t="s">
        <v>1967</v>
      </c>
    </row>
    <row r="1211" spans="3:13" ht="10.5">
      <c r="C1211" t="s">
        <v>1968</v>
      </c>
      <c r="M1211" t="s">
        <v>1969</v>
      </c>
    </row>
    <row r="1212" spans="3:13" ht="10.5">
      <c r="C1212" t="s">
        <v>1970</v>
      </c>
      <c r="M1212" t="s">
        <v>1971</v>
      </c>
    </row>
    <row r="1213" spans="3:13" ht="10.5">
      <c r="C1213" t="s">
        <v>1972</v>
      </c>
      <c r="M1213" t="s">
        <v>1973</v>
      </c>
    </row>
    <row r="1214" spans="3:13" ht="10.5">
      <c r="C1214" t="s">
        <v>1974</v>
      </c>
      <c r="M1214" t="s">
        <v>1975</v>
      </c>
    </row>
    <row r="1215" spans="3:13" ht="10.5">
      <c r="C1215" t="s">
        <v>1976</v>
      </c>
      <c r="M1215" t="s">
        <v>1977</v>
      </c>
    </row>
    <row r="1216" spans="3:13" ht="10.5">
      <c r="C1216" t="s">
        <v>1978</v>
      </c>
      <c r="M1216" t="s">
        <v>1979</v>
      </c>
    </row>
    <row r="1217" spans="3:13" ht="10.5">
      <c r="C1217" t="s">
        <v>1917</v>
      </c>
      <c r="M1217" t="s">
        <v>1889</v>
      </c>
    </row>
    <row r="1218" spans="3:13" ht="10.5">
      <c r="C1218" t="s">
        <v>1980</v>
      </c>
      <c r="M1218" t="s">
        <v>1892</v>
      </c>
    </row>
    <row r="1219" spans="3:13" ht="10.5">
      <c r="C1219" t="s">
        <v>1981</v>
      </c>
      <c r="M1219" t="s">
        <v>1982</v>
      </c>
    </row>
    <row r="1220" spans="3:13" ht="10.5">
      <c r="C1220" t="s">
        <v>1920</v>
      </c>
      <c r="M1220" t="s">
        <v>1983</v>
      </c>
    </row>
    <row r="1221" spans="3:13" ht="10.5">
      <c r="C1221" t="s">
        <v>1984</v>
      </c>
      <c r="M1221" t="s">
        <v>1985</v>
      </c>
    </row>
    <row r="1222" spans="3:13" ht="10.5">
      <c r="C1222" t="s">
        <v>1986</v>
      </c>
      <c r="M1222" t="s">
        <v>1896</v>
      </c>
    </row>
    <row r="1223" spans="3:13" ht="10.5">
      <c r="C1223" t="s">
        <v>1987</v>
      </c>
      <c r="M1223" t="s">
        <v>1939</v>
      </c>
    </row>
    <row r="1224" spans="3:13" ht="10.5">
      <c r="C1224" t="s">
        <v>1923</v>
      </c>
      <c r="M1224" t="s">
        <v>1941</v>
      </c>
    </row>
    <row r="1225" spans="3:13" ht="10.5">
      <c r="C1225" t="s">
        <v>1988</v>
      </c>
      <c r="M1225" t="s">
        <v>1989</v>
      </c>
    </row>
    <row r="1226" spans="3:13" ht="10.5">
      <c r="C1226" t="s">
        <v>1990</v>
      </c>
      <c r="M1226" t="s">
        <v>1991</v>
      </c>
    </row>
    <row r="1227" spans="3:13" ht="10.5">
      <c r="C1227" t="s">
        <v>1992</v>
      </c>
      <c r="M1227" t="s">
        <v>1993</v>
      </c>
    </row>
    <row r="1228" spans="3:13" ht="10.5">
      <c r="C1228" t="s">
        <v>1994</v>
      </c>
      <c r="M1228" t="s">
        <v>1995</v>
      </c>
    </row>
    <row r="1229" spans="3:13" ht="10.5">
      <c r="C1229" t="s">
        <v>1926</v>
      </c>
      <c r="M1229" t="s">
        <v>1996</v>
      </c>
    </row>
    <row r="1230" spans="3:13" ht="10.5">
      <c r="C1230" t="s">
        <v>1997</v>
      </c>
      <c r="M1230" t="s">
        <v>1998</v>
      </c>
    </row>
    <row r="1231" spans="3:13" ht="10.5">
      <c r="C1231" t="s">
        <v>1999</v>
      </c>
      <c r="M1231" t="s">
        <v>2000</v>
      </c>
    </row>
    <row r="1232" spans="3:13" ht="10.5">
      <c r="C1232" t="s">
        <v>2001</v>
      </c>
      <c r="M1232" t="s">
        <v>2002</v>
      </c>
    </row>
    <row r="1233" spans="3:13" ht="10.5">
      <c r="C1233" t="s">
        <v>2003</v>
      </c>
      <c r="M1233" t="s">
        <v>2004</v>
      </c>
    </row>
    <row r="1234" spans="3:13" ht="10.5">
      <c r="C1234" t="s">
        <v>2005</v>
      </c>
      <c r="M1234" t="s">
        <v>2006</v>
      </c>
    </row>
    <row r="1235" spans="3:13" ht="10.5">
      <c r="C1235" t="s">
        <v>2007</v>
      </c>
      <c r="M1235" t="s">
        <v>2008</v>
      </c>
    </row>
    <row r="1236" spans="3:13" ht="10.5">
      <c r="C1236" t="s">
        <v>2009</v>
      </c>
      <c r="M1236" t="s">
        <v>2010</v>
      </c>
    </row>
    <row r="1237" spans="3:13" ht="10.5">
      <c r="C1237" t="s">
        <v>1929</v>
      </c>
      <c r="M1237" t="s">
        <v>2011</v>
      </c>
    </row>
    <row r="1238" spans="3:13" ht="10.5">
      <c r="C1238" t="s">
        <v>2012</v>
      </c>
      <c r="M1238" t="s">
        <v>2013</v>
      </c>
    </row>
    <row r="1239" spans="3:13" ht="10.5">
      <c r="C1239" t="s">
        <v>1932</v>
      </c>
      <c r="M1239" t="s">
        <v>1901</v>
      </c>
    </row>
    <row r="1240" spans="3:13" ht="10.5">
      <c r="C1240" t="s">
        <v>2014</v>
      </c>
      <c r="M1240" t="s">
        <v>2015</v>
      </c>
    </row>
    <row r="1241" spans="3:13" ht="10.5">
      <c r="C1241" t="s">
        <v>2016</v>
      </c>
      <c r="M1241" t="s">
        <v>2017</v>
      </c>
    </row>
    <row r="1242" spans="3:13" ht="10.5">
      <c r="C1242" t="s">
        <v>1934</v>
      </c>
      <c r="M1242" t="s">
        <v>2018</v>
      </c>
    </row>
    <row r="1243" spans="3:13" ht="10.5">
      <c r="C1243" t="s">
        <v>2019</v>
      </c>
      <c r="M1243" t="s">
        <v>2020</v>
      </c>
    </row>
    <row r="1244" spans="3:13" ht="10.5">
      <c r="C1244" t="s">
        <v>2021</v>
      </c>
      <c r="M1244" t="s">
        <v>2022</v>
      </c>
    </row>
    <row r="1245" spans="3:13" ht="10.5">
      <c r="C1245" t="s">
        <v>2023</v>
      </c>
      <c r="M1245" t="s">
        <v>1905</v>
      </c>
    </row>
    <row r="1246" spans="3:13" ht="10.5">
      <c r="C1246" t="s">
        <v>1936</v>
      </c>
      <c r="M1246" t="s">
        <v>2024</v>
      </c>
    </row>
    <row r="1247" spans="3:13" ht="10.5">
      <c r="C1247" t="s">
        <v>2025</v>
      </c>
      <c r="M1247" t="s">
        <v>2026</v>
      </c>
    </row>
    <row r="1248" spans="3:13" ht="10.5">
      <c r="C1248" t="s">
        <v>2027</v>
      </c>
      <c r="M1248" t="s">
        <v>2028</v>
      </c>
    </row>
    <row r="1249" spans="3:13" ht="10.5">
      <c r="C1249" t="s">
        <v>1938</v>
      </c>
      <c r="M1249" t="s">
        <v>1909</v>
      </c>
    </row>
    <row r="1250" spans="3:13" ht="10.5">
      <c r="C1250" t="s">
        <v>2029</v>
      </c>
      <c r="M1250" t="s">
        <v>2030</v>
      </c>
    </row>
    <row r="1251" spans="3:13" ht="10.5">
      <c r="C1251" t="s">
        <v>2031</v>
      </c>
      <c r="M1251" t="s">
        <v>2032</v>
      </c>
    </row>
    <row r="1252" spans="3:13" ht="10.5">
      <c r="C1252" t="s">
        <v>2033</v>
      </c>
      <c r="M1252" t="s">
        <v>2034</v>
      </c>
    </row>
    <row r="1253" spans="3:13" ht="10.5">
      <c r="C1253" t="s">
        <v>2035</v>
      </c>
      <c r="M1253" t="s">
        <v>2036</v>
      </c>
    </row>
    <row r="1254" spans="3:13" ht="10.5">
      <c r="C1254" t="s">
        <v>2037</v>
      </c>
      <c r="M1254" t="s">
        <v>1913</v>
      </c>
    </row>
    <row r="1255" ht="10.5">
      <c r="C1255" t="s">
        <v>2038</v>
      </c>
    </row>
    <row r="1256" ht="10.5">
      <c r="C1256" t="s">
        <v>2039</v>
      </c>
    </row>
    <row r="1257" ht="10.5">
      <c r="C1257" t="s">
        <v>2040</v>
      </c>
    </row>
    <row r="1258" ht="10.5">
      <c r="C1258" t="s">
        <v>2041</v>
      </c>
    </row>
    <row r="1259" ht="10.5">
      <c r="C1259" t="s">
        <v>1876</v>
      </c>
    </row>
    <row r="1260" ht="10.5">
      <c r="C1260" t="s">
        <v>1943</v>
      </c>
    </row>
    <row r="1261" ht="10.5">
      <c r="C1261" t="s">
        <v>2042</v>
      </c>
    </row>
    <row r="1262" ht="10.5">
      <c r="C1262" t="s">
        <v>2043</v>
      </c>
    </row>
    <row r="1263" ht="10.5">
      <c r="C1263" t="s">
        <v>2044</v>
      </c>
    </row>
    <row r="1264" ht="10.5">
      <c r="C1264" t="s">
        <v>2045</v>
      </c>
    </row>
    <row r="1265" ht="10.5">
      <c r="C1265" t="s">
        <v>2046</v>
      </c>
    </row>
    <row r="1266" ht="10.5">
      <c r="C1266" t="s">
        <v>1946</v>
      </c>
    </row>
    <row r="1267" ht="10.5">
      <c r="C1267" t="s">
        <v>2047</v>
      </c>
    </row>
    <row r="1268" ht="10.5">
      <c r="C1268" t="s">
        <v>1949</v>
      </c>
    </row>
    <row r="1269" ht="10.5">
      <c r="C1269" t="s">
        <v>2048</v>
      </c>
    </row>
    <row r="1270" ht="10.5">
      <c r="C1270" t="s">
        <v>1951</v>
      </c>
    </row>
    <row r="1271" ht="10.5">
      <c r="C1271" t="s">
        <v>2049</v>
      </c>
    </row>
    <row r="1272" ht="10.5">
      <c r="C1272" t="s">
        <v>1953</v>
      </c>
    </row>
    <row r="1273" ht="10.5">
      <c r="C1273" t="s">
        <v>2050</v>
      </c>
    </row>
    <row r="1274" ht="10.5">
      <c r="C1274" t="s">
        <v>2051</v>
      </c>
    </row>
    <row r="1275" ht="10.5">
      <c r="C1275" t="s">
        <v>2052</v>
      </c>
    </row>
    <row r="1276" ht="10.5">
      <c r="C1276" t="s">
        <v>1955</v>
      </c>
    </row>
    <row r="1277" ht="10.5">
      <c r="C1277" t="s">
        <v>2053</v>
      </c>
    </row>
    <row r="1278" ht="10.5">
      <c r="C1278" t="s">
        <v>2054</v>
      </c>
    </row>
    <row r="1279" ht="10.5">
      <c r="C1279" t="s">
        <v>1958</v>
      </c>
    </row>
    <row r="1280" ht="10.5">
      <c r="C1280" t="s">
        <v>2055</v>
      </c>
    </row>
    <row r="1281" ht="10.5">
      <c r="C1281" t="s">
        <v>2056</v>
      </c>
    </row>
    <row r="1282" ht="10.5">
      <c r="C1282" t="s">
        <v>2057</v>
      </c>
    </row>
    <row r="1283" ht="10.5">
      <c r="C1283" t="s">
        <v>1880</v>
      </c>
    </row>
    <row r="1284" ht="10.5">
      <c r="C1284" t="s">
        <v>1900</v>
      </c>
    </row>
    <row r="1285" ht="10.5">
      <c r="C1285" t="s">
        <v>2058</v>
      </c>
    </row>
    <row r="1286" ht="10.5">
      <c r="C1286" t="s">
        <v>2059</v>
      </c>
    </row>
    <row r="1287" ht="10.5">
      <c r="C1287" t="s">
        <v>2060</v>
      </c>
    </row>
    <row r="1288" ht="10.5">
      <c r="C1288" t="s">
        <v>2061</v>
      </c>
    </row>
    <row r="1289" ht="10.5">
      <c r="C1289" t="s">
        <v>2062</v>
      </c>
    </row>
    <row r="1290" ht="10.5">
      <c r="C1290" t="s">
        <v>2063</v>
      </c>
    </row>
    <row r="1291" ht="10.5">
      <c r="C1291" t="s">
        <v>1904</v>
      </c>
    </row>
    <row r="1292" ht="10.5">
      <c r="C1292" t="s">
        <v>2064</v>
      </c>
    </row>
    <row r="1293" ht="10.5">
      <c r="C1293" t="s">
        <v>2065</v>
      </c>
    </row>
    <row r="1294" ht="10.5">
      <c r="C1294" t="s">
        <v>2066</v>
      </c>
    </row>
    <row r="1295" ht="10.5">
      <c r="C1295" t="s">
        <v>1908</v>
      </c>
    </row>
    <row r="1296" ht="10.5">
      <c r="C1296" t="s">
        <v>2067</v>
      </c>
    </row>
    <row r="1297" ht="10.5">
      <c r="C1297" t="s">
        <v>2068</v>
      </c>
    </row>
    <row r="1298" ht="10.5">
      <c r="C1298" t="s">
        <v>2069</v>
      </c>
    </row>
    <row r="1299" ht="10.5">
      <c r="C1299" t="s">
        <v>2070</v>
      </c>
    </row>
    <row r="1300" ht="10.5">
      <c r="C1300" t="s">
        <v>2071</v>
      </c>
    </row>
    <row r="1301" ht="10.5">
      <c r="C1301" t="s">
        <v>1884</v>
      </c>
    </row>
    <row r="1302" ht="10.5">
      <c r="C1302" t="s">
        <v>1965</v>
      </c>
    </row>
    <row r="1303" ht="10.5">
      <c r="C1303" t="s">
        <v>2072</v>
      </c>
    </row>
    <row r="1304" ht="10.5">
      <c r="C1304" t="s">
        <v>2073</v>
      </c>
    </row>
    <row r="1305" ht="10.5">
      <c r="C1305" t="s">
        <v>1967</v>
      </c>
    </row>
    <row r="1306" ht="10.5">
      <c r="C1306" t="s">
        <v>2074</v>
      </c>
    </row>
    <row r="1307" ht="10.5">
      <c r="C1307" t="s">
        <v>2075</v>
      </c>
    </row>
    <row r="1308" ht="10.5">
      <c r="C1308" t="s">
        <v>1969</v>
      </c>
    </row>
    <row r="1309" ht="10.5">
      <c r="C1309" t="s">
        <v>2076</v>
      </c>
    </row>
    <row r="1310" ht="10.5">
      <c r="C1310" t="s">
        <v>2077</v>
      </c>
    </row>
    <row r="1311" ht="10.5">
      <c r="C1311" t="s">
        <v>1971</v>
      </c>
    </row>
    <row r="1312" ht="10.5">
      <c r="C1312" t="s">
        <v>2078</v>
      </c>
    </row>
    <row r="1313" ht="10.5">
      <c r="C1313" t="s">
        <v>2079</v>
      </c>
    </row>
    <row r="1314" ht="10.5">
      <c r="C1314" t="s">
        <v>2080</v>
      </c>
    </row>
    <row r="1315" ht="10.5">
      <c r="C1315" t="s">
        <v>2081</v>
      </c>
    </row>
    <row r="1316" ht="10.5">
      <c r="C1316" t="s">
        <v>2082</v>
      </c>
    </row>
    <row r="1317" ht="10.5">
      <c r="C1317" t="s">
        <v>1973</v>
      </c>
    </row>
    <row r="1318" ht="10.5">
      <c r="C1318" t="s">
        <v>2083</v>
      </c>
    </row>
    <row r="1319" ht="10.5">
      <c r="C1319" t="s">
        <v>2084</v>
      </c>
    </row>
    <row r="1320" ht="10.5">
      <c r="C1320" t="s">
        <v>1975</v>
      </c>
    </row>
    <row r="1321" ht="10.5">
      <c r="C1321" t="s">
        <v>2085</v>
      </c>
    </row>
    <row r="1322" ht="10.5">
      <c r="C1322" t="s">
        <v>2086</v>
      </c>
    </row>
    <row r="1323" ht="10.5">
      <c r="C1323" t="s">
        <v>2087</v>
      </c>
    </row>
    <row r="1324" ht="10.5">
      <c r="C1324" t="s">
        <v>2088</v>
      </c>
    </row>
    <row r="1325" ht="10.5">
      <c r="C1325" t="s">
        <v>2089</v>
      </c>
    </row>
    <row r="1326" ht="10.5">
      <c r="C1326" t="s">
        <v>1977</v>
      </c>
    </row>
    <row r="1327" ht="10.5">
      <c r="C1327" t="s">
        <v>2090</v>
      </c>
    </row>
    <row r="1328" ht="10.5">
      <c r="C1328" t="s">
        <v>2091</v>
      </c>
    </row>
    <row r="1329" ht="10.5">
      <c r="C1329" t="s">
        <v>2092</v>
      </c>
    </row>
    <row r="1330" ht="10.5">
      <c r="C1330" t="s">
        <v>1979</v>
      </c>
    </row>
    <row r="1331" ht="10.5">
      <c r="C1331" t="s">
        <v>2093</v>
      </c>
    </row>
    <row r="1332" ht="10.5">
      <c r="C1332" t="s">
        <v>2094</v>
      </c>
    </row>
    <row r="1333" ht="10.5">
      <c r="C1333" t="s">
        <v>2095</v>
      </c>
    </row>
    <row r="1334" ht="10.5">
      <c r="C1334" t="s">
        <v>2096</v>
      </c>
    </row>
    <row r="1335" ht="10.5">
      <c r="C1335" t="s">
        <v>2097</v>
      </c>
    </row>
    <row r="1336" ht="10.5">
      <c r="C1336" t="s">
        <v>2098</v>
      </c>
    </row>
    <row r="1337" ht="10.5">
      <c r="C1337" t="s">
        <v>1889</v>
      </c>
    </row>
    <row r="1338" ht="10.5">
      <c r="C1338" t="s">
        <v>2099</v>
      </c>
    </row>
    <row r="1339" ht="10.5">
      <c r="C1339" t="s">
        <v>2100</v>
      </c>
    </row>
    <row r="1340" ht="10.5">
      <c r="C1340" t="s">
        <v>2101</v>
      </c>
    </row>
    <row r="1341" ht="10.5">
      <c r="C1341" t="s">
        <v>2102</v>
      </c>
    </row>
    <row r="1342" ht="10.5">
      <c r="C1342" t="s">
        <v>2103</v>
      </c>
    </row>
    <row r="1343" ht="10.5">
      <c r="C1343" t="s">
        <v>2104</v>
      </c>
    </row>
    <row r="1344" ht="10.5">
      <c r="C1344" t="s">
        <v>2105</v>
      </c>
    </row>
    <row r="1345" ht="10.5">
      <c r="C1345" t="s">
        <v>1892</v>
      </c>
    </row>
    <row r="1346" ht="10.5">
      <c r="C1346" t="s">
        <v>1982</v>
      </c>
    </row>
    <row r="1347" ht="10.5">
      <c r="C1347" t="s">
        <v>2106</v>
      </c>
    </row>
    <row r="1348" ht="10.5">
      <c r="C1348" t="s">
        <v>2107</v>
      </c>
    </row>
    <row r="1349" ht="10.5">
      <c r="C1349" t="s">
        <v>2108</v>
      </c>
    </row>
    <row r="1350" ht="10.5">
      <c r="C1350" t="s">
        <v>2109</v>
      </c>
    </row>
    <row r="1351" ht="10.5">
      <c r="C1351" t="s">
        <v>1983</v>
      </c>
    </row>
    <row r="1352" ht="10.5">
      <c r="C1352" t="s">
        <v>2110</v>
      </c>
    </row>
    <row r="1353" ht="10.5">
      <c r="C1353" t="s">
        <v>2111</v>
      </c>
    </row>
    <row r="1354" ht="10.5">
      <c r="C1354" t="s">
        <v>2112</v>
      </c>
    </row>
    <row r="1355" ht="10.5">
      <c r="C1355" t="s">
        <v>1985</v>
      </c>
    </row>
    <row r="1356" ht="10.5">
      <c r="C1356" t="s">
        <v>2113</v>
      </c>
    </row>
    <row r="1357" ht="10.5">
      <c r="C1357" t="s">
        <v>2114</v>
      </c>
    </row>
    <row r="1358" ht="10.5">
      <c r="C1358" t="s">
        <v>2115</v>
      </c>
    </row>
    <row r="1359" ht="10.5">
      <c r="C1359" t="s">
        <v>2116</v>
      </c>
    </row>
    <row r="1360" ht="10.5">
      <c r="C1360" t="s">
        <v>2117</v>
      </c>
    </row>
    <row r="1361" ht="10.5">
      <c r="C1361" t="s">
        <v>1896</v>
      </c>
    </row>
    <row r="1362" ht="10.5">
      <c r="C1362" t="s">
        <v>1939</v>
      </c>
    </row>
    <row r="1363" ht="10.5">
      <c r="C1363" t="s">
        <v>2118</v>
      </c>
    </row>
    <row r="1364" ht="10.5">
      <c r="C1364" t="s">
        <v>2119</v>
      </c>
    </row>
    <row r="1365" ht="10.5">
      <c r="C1365" t="s">
        <v>2120</v>
      </c>
    </row>
    <row r="1366" ht="10.5">
      <c r="C1366" t="s">
        <v>2121</v>
      </c>
    </row>
    <row r="1367" ht="10.5">
      <c r="C1367" t="s">
        <v>2122</v>
      </c>
    </row>
    <row r="1368" ht="10.5">
      <c r="C1368" t="s">
        <v>2123</v>
      </c>
    </row>
    <row r="1369" ht="10.5">
      <c r="C1369" t="s">
        <v>2124</v>
      </c>
    </row>
    <row r="1370" ht="10.5">
      <c r="C1370" t="s">
        <v>2125</v>
      </c>
    </row>
    <row r="1371" ht="10.5">
      <c r="C1371" t="s">
        <v>2126</v>
      </c>
    </row>
    <row r="1372" ht="10.5">
      <c r="C1372" t="s">
        <v>1941</v>
      </c>
    </row>
    <row r="1373" ht="10.5">
      <c r="C1373" t="s">
        <v>1989</v>
      </c>
    </row>
    <row r="1374" ht="10.5">
      <c r="C1374" t="s">
        <v>1991</v>
      </c>
    </row>
    <row r="1375" ht="10.5">
      <c r="C1375" t="s">
        <v>1993</v>
      </c>
    </row>
    <row r="1376" ht="10.5">
      <c r="C1376" t="s">
        <v>1995</v>
      </c>
    </row>
    <row r="1377" ht="10.5">
      <c r="C1377" t="s">
        <v>1996</v>
      </c>
    </row>
    <row r="1378" ht="10.5">
      <c r="C1378" t="s">
        <v>1998</v>
      </c>
    </row>
    <row r="1379" ht="10.5">
      <c r="C1379" t="s">
        <v>2000</v>
      </c>
    </row>
    <row r="1380" ht="10.5">
      <c r="C1380" t="s">
        <v>2002</v>
      </c>
    </row>
    <row r="1381" ht="10.5">
      <c r="C1381" t="s">
        <v>2004</v>
      </c>
    </row>
    <row r="1382" ht="10.5">
      <c r="C1382" t="s">
        <v>2006</v>
      </c>
    </row>
    <row r="1383" ht="10.5">
      <c r="C1383" t="s">
        <v>2127</v>
      </c>
    </row>
    <row r="1384" ht="10.5">
      <c r="C1384" t="s">
        <v>2128</v>
      </c>
    </row>
    <row r="1385" ht="10.5">
      <c r="C1385" t="s">
        <v>2129</v>
      </c>
    </row>
    <row r="1386" ht="10.5">
      <c r="C1386" t="s">
        <v>2130</v>
      </c>
    </row>
    <row r="1387" ht="10.5">
      <c r="C1387" t="s">
        <v>2131</v>
      </c>
    </row>
    <row r="1388" ht="10.5">
      <c r="C1388" t="s">
        <v>2008</v>
      </c>
    </row>
    <row r="1389" ht="10.5">
      <c r="C1389" t="s">
        <v>2132</v>
      </c>
    </row>
    <row r="1390" ht="10.5">
      <c r="C1390" t="s">
        <v>2133</v>
      </c>
    </row>
    <row r="1391" ht="10.5">
      <c r="C1391" t="s">
        <v>2134</v>
      </c>
    </row>
    <row r="1392" ht="10.5">
      <c r="C1392" t="s">
        <v>2135</v>
      </c>
    </row>
    <row r="1393" ht="10.5">
      <c r="C1393" t="s">
        <v>2136</v>
      </c>
    </row>
    <row r="1394" ht="10.5">
      <c r="C1394" t="s">
        <v>2010</v>
      </c>
    </row>
    <row r="1395" ht="10.5">
      <c r="C1395" t="s">
        <v>2137</v>
      </c>
    </row>
    <row r="1396" ht="10.5">
      <c r="C1396" t="s">
        <v>2138</v>
      </c>
    </row>
    <row r="1397" ht="10.5">
      <c r="C1397" t="s">
        <v>2139</v>
      </c>
    </row>
    <row r="1398" ht="10.5">
      <c r="C1398" t="s">
        <v>2140</v>
      </c>
    </row>
    <row r="1399" ht="10.5">
      <c r="C1399" t="s">
        <v>2141</v>
      </c>
    </row>
    <row r="1400" ht="10.5">
      <c r="C1400" t="s">
        <v>2142</v>
      </c>
    </row>
    <row r="1401" ht="10.5">
      <c r="C1401" t="s">
        <v>2143</v>
      </c>
    </row>
    <row r="1402" ht="10.5">
      <c r="C1402" t="s">
        <v>2144</v>
      </c>
    </row>
    <row r="1403" ht="10.5">
      <c r="C1403" t="s">
        <v>2145</v>
      </c>
    </row>
    <row r="1404" ht="10.5">
      <c r="C1404" t="s">
        <v>2146</v>
      </c>
    </row>
    <row r="1405" ht="10.5">
      <c r="C1405" t="s">
        <v>2011</v>
      </c>
    </row>
    <row r="1406" ht="10.5">
      <c r="C1406" t="s">
        <v>2147</v>
      </c>
    </row>
    <row r="1407" ht="10.5">
      <c r="C1407" t="s">
        <v>2148</v>
      </c>
    </row>
    <row r="1408" ht="10.5">
      <c r="C1408" t="s">
        <v>2149</v>
      </c>
    </row>
    <row r="1409" ht="10.5">
      <c r="C1409" t="s">
        <v>2150</v>
      </c>
    </row>
    <row r="1410" ht="10.5">
      <c r="C1410" t="s">
        <v>2151</v>
      </c>
    </row>
    <row r="1411" ht="10.5">
      <c r="C1411" t="s">
        <v>2013</v>
      </c>
    </row>
    <row r="1412" ht="10.5">
      <c r="C1412" t="s">
        <v>2152</v>
      </c>
    </row>
    <row r="1413" ht="10.5">
      <c r="C1413" t="s">
        <v>2153</v>
      </c>
    </row>
    <row r="1414" ht="10.5">
      <c r="C1414" t="s">
        <v>2154</v>
      </c>
    </row>
    <row r="1415" ht="10.5">
      <c r="C1415" t="s">
        <v>1901</v>
      </c>
    </row>
    <row r="1416" ht="10.5">
      <c r="C1416" t="s">
        <v>2015</v>
      </c>
    </row>
    <row r="1417" ht="10.5">
      <c r="C1417" t="s">
        <v>2155</v>
      </c>
    </row>
    <row r="1418" ht="10.5">
      <c r="C1418" t="s">
        <v>2017</v>
      </c>
    </row>
    <row r="1419" ht="10.5">
      <c r="C1419" t="s">
        <v>2156</v>
      </c>
    </row>
    <row r="1420" ht="10.5">
      <c r="C1420" t="s">
        <v>2018</v>
      </c>
    </row>
    <row r="1421" ht="10.5">
      <c r="C1421" t="s">
        <v>2157</v>
      </c>
    </row>
    <row r="1422" ht="10.5">
      <c r="C1422" t="s">
        <v>2158</v>
      </c>
    </row>
    <row r="1423" ht="10.5">
      <c r="C1423" t="s">
        <v>2159</v>
      </c>
    </row>
    <row r="1424" ht="10.5">
      <c r="C1424" t="s">
        <v>2020</v>
      </c>
    </row>
    <row r="1425" ht="10.5">
      <c r="C1425" t="s">
        <v>2160</v>
      </c>
    </row>
    <row r="1426" ht="10.5">
      <c r="C1426" t="s">
        <v>2161</v>
      </c>
    </row>
    <row r="1427" ht="10.5">
      <c r="C1427" t="s">
        <v>2162</v>
      </c>
    </row>
    <row r="1428" ht="10.5">
      <c r="C1428" t="s">
        <v>2022</v>
      </c>
    </row>
    <row r="1429" ht="10.5">
      <c r="C1429" t="s">
        <v>2163</v>
      </c>
    </row>
    <row r="1430" ht="10.5">
      <c r="C1430" t="s">
        <v>2164</v>
      </c>
    </row>
    <row r="1431" ht="10.5">
      <c r="C1431" t="s">
        <v>2165</v>
      </c>
    </row>
    <row r="1432" ht="10.5">
      <c r="C1432" t="s">
        <v>2166</v>
      </c>
    </row>
    <row r="1433" ht="10.5">
      <c r="C1433" t="s">
        <v>2167</v>
      </c>
    </row>
    <row r="1434" ht="10.5">
      <c r="C1434" t="s">
        <v>1905</v>
      </c>
    </row>
    <row r="1435" ht="10.5">
      <c r="C1435" t="s">
        <v>2024</v>
      </c>
    </row>
    <row r="1436" ht="10.5">
      <c r="C1436" t="s">
        <v>2168</v>
      </c>
    </row>
    <row r="1437" ht="10.5">
      <c r="C1437" t="s">
        <v>2169</v>
      </c>
    </row>
    <row r="1438" ht="10.5">
      <c r="C1438" t="s">
        <v>2170</v>
      </c>
    </row>
    <row r="1439" ht="10.5">
      <c r="C1439" t="s">
        <v>2171</v>
      </c>
    </row>
    <row r="1440" ht="10.5">
      <c r="C1440" t="s">
        <v>2172</v>
      </c>
    </row>
    <row r="1441" ht="10.5">
      <c r="C1441" t="s">
        <v>2173</v>
      </c>
    </row>
    <row r="1442" ht="10.5">
      <c r="C1442" t="s">
        <v>2174</v>
      </c>
    </row>
    <row r="1443" ht="10.5">
      <c r="C1443" t="s">
        <v>2175</v>
      </c>
    </row>
    <row r="1444" ht="10.5">
      <c r="C1444" t="s">
        <v>2176</v>
      </c>
    </row>
    <row r="1445" ht="10.5">
      <c r="C1445" t="s">
        <v>2177</v>
      </c>
    </row>
    <row r="1446" ht="10.5">
      <c r="C1446" t="s">
        <v>2178</v>
      </c>
    </row>
    <row r="1447" ht="10.5">
      <c r="C1447" t="s">
        <v>2179</v>
      </c>
    </row>
    <row r="1448" ht="10.5">
      <c r="C1448" t="s">
        <v>2026</v>
      </c>
    </row>
    <row r="1449" ht="10.5">
      <c r="C1449" t="s">
        <v>2180</v>
      </c>
    </row>
    <row r="1450" ht="10.5">
      <c r="C1450" t="s">
        <v>2181</v>
      </c>
    </row>
    <row r="1451" ht="10.5">
      <c r="C1451" t="s">
        <v>2182</v>
      </c>
    </row>
    <row r="1452" ht="10.5">
      <c r="C1452" t="s">
        <v>2028</v>
      </c>
    </row>
    <row r="1453" ht="10.5">
      <c r="C1453" t="s">
        <v>2183</v>
      </c>
    </row>
    <row r="1454" ht="10.5">
      <c r="C1454" t="s">
        <v>2184</v>
      </c>
    </row>
    <row r="1455" ht="10.5">
      <c r="C1455" t="s">
        <v>1909</v>
      </c>
    </row>
    <row r="1456" ht="10.5">
      <c r="C1456" t="s">
        <v>2030</v>
      </c>
    </row>
    <row r="1457" ht="10.5">
      <c r="C1457" t="s">
        <v>2185</v>
      </c>
    </row>
    <row r="1458" ht="10.5">
      <c r="C1458" t="s">
        <v>2186</v>
      </c>
    </row>
    <row r="1459" ht="10.5">
      <c r="C1459" t="s">
        <v>2187</v>
      </c>
    </row>
    <row r="1460" ht="10.5">
      <c r="C1460" t="s">
        <v>2188</v>
      </c>
    </row>
    <row r="1461" ht="10.5">
      <c r="C1461" t="s">
        <v>2189</v>
      </c>
    </row>
    <row r="1462" ht="10.5">
      <c r="C1462" t="s">
        <v>2190</v>
      </c>
    </row>
    <row r="1463" ht="10.5">
      <c r="C1463" t="s">
        <v>2032</v>
      </c>
    </row>
    <row r="1464" ht="10.5">
      <c r="C1464" t="s">
        <v>2191</v>
      </c>
    </row>
    <row r="1465" ht="10.5">
      <c r="C1465" t="s">
        <v>2192</v>
      </c>
    </row>
    <row r="1466" ht="10.5">
      <c r="C1466" t="s">
        <v>2193</v>
      </c>
    </row>
    <row r="1467" ht="10.5">
      <c r="C1467" t="s">
        <v>2194</v>
      </c>
    </row>
    <row r="1468" ht="10.5">
      <c r="C1468" t="s">
        <v>2034</v>
      </c>
    </row>
    <row r="1469" ht="10.5">
      <c r="C1469" t="s">
        <v>2195</v>
      </c>
    </row>
    <row r="1470" ht="10.5">
      <c r="C1470" t="s">
        <v>2036</v>
      </c>
    </row>
    <row r="1471" ht="10.5">
      <c r="C1471" t="s">
        <v>2196</v>
      </c>
    </row>
    <row r="1472" ht="10.5">
      <c r="C1472" t="s">
        <v>1913</v>
      </c>
    </row>
    <row r="1473" ht="10.5">
      <c r="C1473" t="s">
        <v>2197</v>
      </c>
    </row>
    <row r="1474" ht="10.5">
      <c r="C1474" t="s">
        <v>2198</v>
      </c>
    </row>
    <row r="1478" spans="2:8" ht="14.25">
      <c r="B1478" s="95" t="s">
        <v>2199</v>
      </c>
      <c r="C1478" s="96"/>
      <c r="D1478" s="96"/>
      <c r="E1478" s="96"/>
      <c r="F1478" s="96"/>
      <c r="G1478" s="96"/>
      <c r="H1478" s="97"/>
    </row>
    <row r="1480" spans="3:15" ht="10.5">
      <c r="C1480" s="98" t="s">
        <v>547</v>
      </c>
      <c r="G1480" s="98" t="s">
        <v>548</v>
      </c>
      <c r="K1480" s="98" t="s">
        <v>550</v>
      </c>
      <c r="O1480" s="98" t="s">
        <v>552</v>
      </c>
    </row>
    <row r="1481" spans="3:15" ht="10.5">
      <c r="C1481" t="s">
        <v>517</v>
      </c>
      <c r="G1481" t="s">
        <v>558</v>
      </c>
      <c r="K1481" t="s">
        <v>558</v>
      </c>
      <c r="O1481" t="s">
        <v>517</v>
      </c>
    </row>
    <row r="1482" spans="3:15" ht="10.5">
      <c r="C1482" t="s">
        <v>2200</v>
      </c>
      <c r="G1482" t="s">
        <v>2201</v>
      </c>
      <c r="K1482" t="s">
        <v>2201</v>
      </c>
      <c r="O1482" t="s">
        <v>2202</v>
      </c>
    </row>
    <row r="1483" spans="3:15" ht="10.5">
      <c r="C1483" t="s">
        <v>2203</v>
      </c>
      <c r="G1483" t="s">
        <v>2204</v>
      </c>
      <c r="K1483" t="s">
        <v>2204</v>
      </c>
      <c r="O1483" t="s">
        <v>2205</v>
      </c>
    </row>
    <row r="1484" spans="3:15" ht="10.5">
      <c r="C1484" t="s">
        <v>2206</v>
      </c>
      <c r="G1484" t="s">
        <v>2207</v>
      </c>
      <c r="K1484" t="s">
        <v>2207</v>
      </c>
      <c r="O1484" t="s">
        <v>2208</v>
      </c>
    </row>
    <row r="1485" spans="3:15" ht="10.5">
      <c r="C1485" t="s">
        <v>2209</v>
      </c>
      <c r="G1485" t="s">
        <v>2210</v>
      </c>
      <c r="K1485" t="s">
        <v>2211</v>
      </c>
      <c r="O1485" t="s">
        <v>2212</v>
      </c>
    </row>
    <row r="1486" spans="3:15" ht="10.5">
      <c r="C1486" t="s">
        <v>2213</v>
      </c>
      <c r="G1486" t="s">
        <v>2214</v>
      </c>
      <c r="K1486" t="s">
        <v>2215</v>
      </c>
      <c r="O1486" t="s">
        <v>2216</v>
      </c>
    </row>
    <row r="1487" spans="3:15" ht="10.5">
      <c r="C1487" t="s">
        <v>2217</v>
      </c>
      <c r="G1487" t="s">
        <v>2218</v>
      </c>
      <c r="K1487" t="s">
        <v>2219</v>
      </c>
      <c r="O1487" t="s">
        <v>2220</v>
      </c>
    </row>
    <row r="1488" spans="3:15" ht="10.5">
      <c r="C1488" t="s">
        <v>2205</v>
      </c>
      <c r="G1488" t="s">
        <v>2221</v>
      </c>
      <c r="K1488" t="s">
        <v>2222</v>
      </c>
      <c r="O1488" t="s">
        <v>2223</v>
      </c>
    </row>
    <row r="1489" spans="3:11" ht="10.5">
      <c r="C1489" t="s">
        <v>2224</v>
      </c>
      <c r="G1489" t="s">
        <v>2225</v>
      </c>
      <c r="K1489" t="s">
        <v>2226</v>
      </c>
    </row>
    <row r="1490" spans="3:11" ht="10.5">
      <c r="C1490" t="s">
        <v>2227</v>
      </c>
      <c r="G1490" t="s">
        <v>2228</v>
      </c>
      <c r="K1490" t="s">
        <v>2229</v>
      </c>
    </row>
    <row r="1491" spans="3:11" ht="10.5">
      <c r="C1491" t="s">
        <v>2208</v>
      </c>
      <c r="G1491" t="s">
        <v>2230</v>
      </c>
      <c r="K1491" t="s">
        <v>2231</v>
      </c>
    </row>
    <row r="1492" spans="3:11" ht="10.5">
      <c r="C1492" t="s">
        <v>2232</v>
      </c>
      <c r="G1492" t="s">
        <v>2233</v>
      </c>
      <c r="K1492" t="s">
        <v>2234</v>
      </c>
    </row>
    <row r="1493" spans="3:11" ht="10.5">
      <c r="C1493" t="s">
        <v>2235</v>
      </c>
      <c r="G1493" t="s">
        <v>2236</v>
      </c>
      <c r="K1493" t="s">
        <v>2237</v>
      </c>
    </row>
    <row r="1494" spans="3:11" ht="10.5">
      <c r="C1494" t="s">
        <v>2238</v>
      </c>
      <c r="G1494" t="s">
        <v>2239</v>
      </c>
      <c r="K1494" t="s">
        <v>2240</v>
      </c>
    </row>
    <row r="1495" spans="3:7" ht="10.5">
      <c r="C1495" t="s">
        <v>2241</v>
      </c>
      <c r="G1495" t="s">
        <v>2242</v>
      </c>
    </row>
    <row r="1496" spans="3:7" ht="10.5">
      <c r="C1496" t="s">
        <v>2243</v>
      </c>
      <c r="G1496" t="s">
        <v>2244</v>
      </c>
    </row>
    <row r="1497" ht="10.5">
      <c r="C1497" t="s">
        <v>2245</v>
      </c>
    </row>
    <row r="1501" spans="2:7" ht="14.25">
      <c r="B1501" s="95" t="s">
        <v>2246</v>
      </c>
      <c r="C1501" s="96"/>
      <c r="D1501" s="96"/>
      <c r="E1501" s="96"/>
      <c r="F1501" s="96"/>
      <c r="G1501" s="97"/>
    </row>
    <row r="1503" spans="3:15" ht="10.5">
      <c r="C1503" s="98" t="s">
        <v>554</v>
      </c>
      <c r="I1503" s="98" t="s">
        <v>557</v>
      </c>
      <c r="O1503" s="98" t="s">
        <v>530</v>
      </c>
    </row>
    <row r="1504" spans="3:15" ht="10.5">
      <c r="C1504" t="s">
        <v>517</v>
      </c>
      <c r="I1504" t="s">
        <v>517</v>
      </c>
      <c r="O1504" t="s">
        <v>517</v>
      </c>
    </row>
    <row r="1505" spans="3:15" ht="10.5">
      <c r="C1505" t="s">
        <v>2247</v>
      </c>
      <c r="I1505" t="s">
        <v>2248</v>
      </c>
      <c r="O1505" t="s">
        <v>2247</v>
      </c>
    </row>
    <row r="1506" spans="3:15" ht="10.5">
      <c r="C1506" t="s">
        <v>2249</v>
      </c>
      <c r="I1506" t="s">
        <v>2250</v>
      </c>
      <c r="O1506" t="s">
        <v>2249</v>
      </c>
    </row>
    <row r="1507" spans="3:15" ht="10.5">
      <c r="C1507" t="s">
        <v>2251</v>
      </c>
      <c r="I1507" t="s">
        <v>2251</v>
      </c>
      <c r="O1507" t="s">
        <v>2252</v>
      </c>
    </row>
    <row r="1508" spans="3:15" ht="10.5">
      <c r="C1508" t="s">
        <v>2253</v>
      </c>
      <c r="I1508" t="s">
        <v>2253</v>
      </c>
      <c r="O1508" t="s">
        <v>2254</v>
      </c>
    </row>
    <row r="1509" spans="3:9" ht="10.5">
      <c r="C1509" t="s">
        <v>2252</v>
      </c>
      <c r="I1509" t="s">
        <v>2255</v>
      </c>
    </row>
    <row r="1510" ht="10.5">
      <c r="C1510" t="s">
        <v>2254</v>
      </c>
    </row>
    <row r="1514" spans="2:12" ht="14.25">
      <c r="B1514" s="95" t="s">
        <v>2256</v>
      </c>
      <c r="C1514" s="96"/>
      <c r="D1514" s="96"/>
      <c r="E1514" s="96"/>
      <c r="F1514" s="96"/>
      <c r="G1514" s="96"/>
      <c r="H1514" s="96"/>
      <c r="I1514" s="96"/>
      <c r="J1514" s="96"/>
      <c r="K1514" s="96"/>
      <c r="L1514" s="97"/>
    </row>
    <row r="1516" spans="3:9" ht="10.5">
      <c r="C1516" s="98" t="s">
        <v>551</v>
      </c>
      <c r="I1516" s="98" t="s">
        <v>552</v>
      </c>
    </row>
    <row r="1517" spans="3:9" ht="10.5">
      <c r="C1517" t="s">
        <v>517</v>
      </c>
      <c r="I1517" t="s">
        <v>517</v>
      </c>
    </row>
    <row r="1518" spans="3:9" ht="10.5">
      <c r="C1518" t="s">
        <v>2247</v>
      </c>
      <c r="I1518" t="s">
        <v>2247</v>
      </c>
    </row>
    <row r="1519" spans="3:9" ht="10.5">
      <c r="C1519" t="s">
        <v>2257</v>
      </c>
      <c r="I1519" t="s">
        <v>1161</v>
      </c>
    </row>
    <row r="1520" spans="3:9" ht="10.5">
      <c r="C1520" t="s">
        <v>2258</v>
      </c>
      <c r="I1520" t="s">
        <v>2249</v>
      </c>
    </row>
    <row r="1521" spans="3:9" ht="10.5">
      <c r="C1521" t="s">
        <v>2259</v>
      </c>
      <c r="I1521" t="s">
        <v>2251</v>
      </c>
    </row>
    <row r="1522" spans="3:9" ht="10.5">
      <c r="C1522" t="s">
        <v>2249</v>
      </c>
      <c r="I1522" t="s">
        <v>2253</v>
      </c>
    </row>
    <row r="1523" spans="3:9" ht="10.5">
      <c r="C1523" t="s">
        <v>2251</v>
      </c>
      <c r="I1523" t="s">
        <v>2252</v>
      </c>
    </row>
    <row r="1524" spans="3:9" ht="10.5">
      <c r="C1524" t="s">
        <v>2253</v>
      </c>
      <c r="I1524" t="s">
        <v>2254</v>
      </c>
    </row>
    <row r="1525" ht="10.5">
      <c r="C1525" t="s">
        <v>2252</v>
      </c>
    </row>
    <row r="1526" ht="10.5">
      <c r="C1526" t="s">
        <v>2254</v>
      </c>
    </row>
    <row r="1530" spans="2:8" ht="14.25">
      <c r="B1530" s="95" t="s">
        <v>2260</v>
      </c>
      <c r="C1530" s="96"/>
      <c r="D1530" s="96"/>
      <c r="E1530" s="96"/>
      <c r="F1530" s="96"/>
      <c r="G1530" s="96"/>
      <c r="H1530" s="97"/>
    </row>
    <row r="1532" spans="3:9" ht="10.5">
      <c r="C1532" s="98" t="s">
        <v>552</v>
      </c>
      <c r="F1532" s="98" t="s">
        <v>530</v>
      </c>
      <c r="I1532" s="98" t="s">
        <v>1345</v>
      </c>
    </row>
    <row r="1533" spans="3:9" ht="10.5">
      <c r="C1533" t="s">
        <v>517</v>
      </c>
      <c r="F1533" t="s">
        <v>517</v>
      </c>
      <c r="I1533" t="s">
        <v>517</v>
      </c>
    </row>
    <row r="1534" spans="3:9" ht="10.5">
      <c r="C1534" t="s">
        <v>2261</v>
      </c>
      <c r="F1534" t="s">
        <v>2262</v>
      </c>
      <c r="I1534" t="s">
        <v>2261</v>
      </c>
    </row>
    <row r="1535" spans="3:9" ht="10.5">
      <c r="C1535" t="s">
        <v>2263</v>
      </c>
      <c r="F1535" t="s">
        <v>2264</v>
      </c>
      <c r="I1535" t="s">
        <v>2263</v>
      </c>
    </row>
    <row r="1536" spans="3:9" ht="10.5">
      <c r="C1536" t="s">
        <v>2265</v>
      </c>
      <c r="F1536" t="s">
        <v>2266</v>
      </c>
      <c r="I1536" t="s">
        <v>2265</v>
      </c>
    </row>
    <row r="1537" spans="3:9" ht="10.5">
      <c r="C1537" t="s">
        <v>2267</v>
      </c>
      <c r="F1537" t="s">
        <v>2268</v>
      </c>
      <c r="I1537" t="s">
        <v>2267</v>
      </c>
    </row>
    <row r="1538" ht="10.5">
      <c r="C1538" t="s">
        <v>2269</v>
      </c>
    </row>
    <row r="1539" ht="10.5">
      <c r="C1539" t="s">
        <v>2270</v>
      </c>
    </row>
    <row r="1540" ht="10.5">
      <c r="C1540" t="s">
        <v>2271</v>
      </c>
    </row>
    <row r="1544" spans="2:11" ht="14.25">
      <c r="B1544" s="95" t="s">
        <v>2272</v>
      </c>
      <c r="C1544" s="96"/>
      <c r="D1544" s="96"/>
      <c r="E1544" s="96"/>
      <c r="F1544" s="96"/>
      <c r="G1544" s="96"/>
      <c r="H1544" s="96"/>
      <c r="I1544" s="96"/>
      <c r="J1544" s="96"/>
      <c r="K1544" s="97"/>
    </row>
    <row r="1546" spans="3:10" ht="10.5">
      <c r="C1546" s="98" t="s">
        <v>2273</v>
      </c>
      <c r="J1546" s="98" t="s">
        <v>1344</v>
      </c>
    </row>
    <row r="1547" spans="3:10" ht="10.5">
      <c r="C1547" t="s">
        <v>517</v>
      </c>
      <c r="J1547" t="s">
        <v>517</v>
      </c>
    </row>
    <row r="1548" spans="3:10" ht="10.5">
      <c r="C1548" t="s">
        <v>2262</v>
      </c>
      <c r="J1548" t="s">
        <v>2262</v>
      </c>
    </row>
    <row r="1549" spans="3:10" ht="10.5">
      <c r="C1549" t="s">
        <v>2274</v>
      </c>
      <c r="J1549" t="s">
        <v>2275</v>
      </c>
    </row>
    <row r="1550" spans="3:10" ht="10.5">
      <c r="C1550" t="s">
        <v>2276</v>
      </c>
      <c r="J1550" t="s">
        <v>2277</v>
      </c>
    </row>
    <row r="1551" spans="3:10" ht="10.5">
      <c r="C1551" t="s">
        <v>2278</v>
      </c>
      <c r="J1551" t="s">
        <v>2279</v>
      </c>
    </row>
    <row r="1552" spans="3:10" ht="10.5">
      <c r="C1552" t="s">
        <v>2280</v>
      </c>
      <c r="J1552" t="s">
        <v>2281</v>
      </c>
    </row>
    <row r="1553" spans="3:10" ht="10.5">
      <c r="C1553" t="s">
        <v>2282</v>
      </c>
      <c r="J1553" t="s">
        <v>2283</v>
      </c>
    </row>
    <row r="1554" spans="3:10" ht="10.5">
      <c r="C1554" t="s">
        <v>2284</v>
      </c>
      <c r="J1554" t="s">
        <v>2285</v>
      </c>
    </row>
    <row r="1555" spans="3:10" ht="10.5">
      <c r="C1555" t="s">
        <v>2286</v>
      </c>
      <c r="J1555" t="s">
        <v>2287</v>
      </c>
    </row>
    <row r="1556" spans="3:10" ht="10.5">
      <c r="C1556" t="s">
        <v>2288</v>
      </c>
      <c r="J1556" t="s">
        <v>2289</v>
      </c>
    </row>
    <row r="1557" spans="3:10" ht="10.5">
      <c r="C1557" t="s">
        <v>2290</v>
      </c>
      <c r="J1557" t="s">
        <v>2291</v>
      </c>
    </row>
    <row r="1558" spans="3:10" ht="10.5">
      <c r="C1558" t="s">
        <v>2292</v>
      </c>
      <c r="J1558" t="s">
        <v>2293</v>
      </c>
    </row>
    <row r="1559" spans="3:10" ht="10.5">
      <c r="C1559" t="s">
        <v>2294</v>
      </c>
      <c r="J1559" t="s">
        <v>2295</v>
      </c>
    </row>
    <row r="1560" spans="3:10" ht="10.5">
      <c r="C1560" t="s">
        <v>2296</v>
      </c>
      <c r="J1560" t="s">
        <v>2297</v>
      </c>
    </row>
    <row r="1561" spans="3:10" ht="10.5">
      <c r="C1561" t="s">
        <v>2298</v>
      </c>
      <c r="J1561" t="s">
        <v>2299</v>
      </c>
    </row>
    <row r="1562" ht="10.5">
      <c r="C1562" t="s">
        <v>2300</v>
      </c>
    </row>
    <row r="1563" ht="10.5">
      <c r="C1563" t="s">
        <v>2301</v>
      </c>
    </row>
    <row r="1564" ht="10.5">
      <c r="C1564" t="s">
        <v>2302</v>
      </c>
    </row>
    <row r="1565" ht="10.5">
      <c r="C1565" t="s">
        <v>2303</v>
      </c>
    </row>
    <row r="1566" ht="10.5">
      <c r="C1566" t="s">
        <v>2304</v>
      </c>
    </row>
    <row r="1567" ht="10.5">
      <c r="C1567" t="s">
        <v>2305</v>
      </c>
    </row>
    <row r="1568" ht="10.5">
      <c r="C1568" t="s">
        <v>2293</v>
      </c>
    </row>
    <row r="1569" ht="10.5">
      <c r="C1569" t="s">
        <v>2295</v>
      </c>
    </row>
    <row r="1570" ht="10.5">
      <c r="C1570" t="s">
        <v>2297</v>
      </c>
    </row>
    <row r="1571" ht="10.5">
      <c r="C1571" t="s">
        <v>2299</v>
      </c>
    </row>
    <row r="1575" spans="2:11" ht="14.25">
      <c r="B1575" s="95" t="s">
        <v>2306</v>
      </c>
      <c r="C1575" s="96"/>
      <c r="D1575" s="96"/>
      <c r="E1575" s="96"/>
      <c r="F1575" s="96"/>
      <c r="G1575" s="96"/>
      <c r="H1575" s="96"/>
      <c r="I1575" s="96"/>
      <c r="J1575" s="96"/>
      <c r="K1575" s="97"/>
    </row>
    <row r="1577" ht="10.5">
      <c r="C1577" s="98" t="s">
        <v>2307</v>
      </c>
    </row>
    <row r="1578" ht="10.5">
      <c r="C1578" t="s">
        <v>517</v>
      </c>
    </row>
    <row r="1579" ht="10.5">
      <c r="C1579" t="s">
        <v>2262</v>
      </c>
    </row>
    <row r="1580" ht="10.5">
      <c r="C1580" t="s">
        <v>2264</v>
      </c>
    </row>
    <row r="1581" ht="10.5">
      <c r="C1581" t="s">
        <v>2308</v>
      </c>
    </row>
    <row r="1582" ht="10.5">
      <c r="C1582" t="s">
        <v>2309</v>
      </c>
    </row>
    <row r="1583" ht="10.5">
      <c r="C1583" t="s">
        <v>2310</v>
      </c>
    </row>
    <row r="1584" ht="10.5">
      <c r="C1584" t="s">
        <v>2311</v>
      </c>
    </row>
    <row r="1585" ht="10.5">
      <c r="C1585" t="s">
        <v>2312</v>
      </c>
    </row>
    <row r="1586" ht="10.5">
      <c r="C1586" t="s">
        <v>2313</v>
      </c>
    </row>
    <row r="1587" ht="10.5">
      <c r="C1587" t="s">
        <v>2314</v>
      </c>
    </row>
    <row r="1588" ht="10.5">
      <c r="C1588" t="s">
        <v>2315</v>
      </c>
    </row>
    <row r="1589" ht="10.5">
      <c r="C1589" t="s">
        <v>2266</v>
      </c>
    </row>
    <row r="1590" ht="10.5">
      <c r="C1590" t="s">
        <v>2316</v>
      </c>
    </row>
    <row r="1591" ht="10.5">
      <c r="C1591" t="s">
        <v>2317</v>
      </c>
    </row>
    <row r="1592" ht="10.5">
      <c r="C1592" t="s">
        <v>2318</v>
      </c>
    </row>
    <row r="1593" ht="10.5">
      <c r="C1593" t="s">
        <v>2319</v>
      </c>
    </row>
    <row r="1594" ht="10.5">
      <c r="C1594" t="s">
        <v>2320</v>
      </c>
    </row>
    <row r="1595" ht="10.5">
      <c r="C1595" t="s">
        <v>2321</v>
      </c>
    </row>
    <row r="1596" ht="10.5">
      <c r="C1596" t="s">
        <v>2322</v>
      </c>
    </row>
    <row r="1597" ht="10.5">
      <c r="C1597" t="s">
        <v>2323</v>
      </c>
    </row>
    <row r="1598" ht="10.5">
      <c r="C1598" t="s">
        <v>2268</v>
      </c>
    </row>
    <row r="1599" ht="10.5">
      <c r="C1599" t="s">
        <v>2324</v>
      </c>
    </row>
    <row r="1600" ht="10.5">
      <c r="C1600" t="s">
        <v>2325</v>
      </c>
    </row>
    <row r="1601" ht="10.5">
      <c r="C1601" t="s">
        <v>2326</v>
      </c>
    </row>
    <row r="1602" ht="10.5">
      <c r="C1602" t="s">
        <v>2327</v>
      </c>
    </row>
    <row r="1603" ht="10.5">
      <c r="C1603" t="s">
        <v>2328</v>
      </c>
    </row>
    <row r="1604" ht="10.5">
      <c r="C1604" t="s">
        <v>2329</v>
      </c>
    </row>
    <row r="1605" ht="10.5">
      <c r="C1605" t="s">
        <v>2330</v>
      </c>
    </row>
    <row r="1606" ht="10.5">
      <c r="C1606" t="s">
        <v>2331</v>
      </c>
    </row>
    <row r="1610" spans="2:14" ht="14.25">
      <c r="B1610" s="95" t="s">
        <v>2332</v>
      </c>
      <c r="C1610" s="96"/>
      <c r="D1610" s="96"/>
      <c r="E1610" s="96"/>
      <c r="F1610" s="96"/>
      <c r="G1610" s="96"/>
      <c r="H1610" s="96"/>
      <c r="I1610" s="96"/>
      <c r="J1610" s="96"/>
      <c r="K1610" s="96"/>
      <c r="L1610" s="96"/>
      <c r="M1610" s="96"/>
      <c r="N1610" s="97"/>
    </row>
    <row r="1612" spans="3:46" ht="10.5">
      <c r="C1612" s="98" t="s">
        <v>2333</v>
      </c>
      <c r="J1612" s="98" t="s">
        <v>2334</v>
      </c>
      <c r="Q1612" s="98" t="s">
        <v>2335</v>
      </c>
      <c r="X1612" s="98" t="s">
        <v>2336</v>
      </c>
      <c r="AE1612" s="98" t="s">
        <v>2337</v>
      </c>
      <c r="AJ1612" s="98" t="s">
        <v>2338</v>
      </c>
      <c r="AO1612" s="98" t="s">
        <v>1158</v>
      </c>
      <c r="AT1612" s="98" t="s">
        <v>2339</v>
      </c>
    </row>
    <row r="1613" spans="3:46" ht="10.5">
      <c r="C1613" t="s">
        <v>517</v>
      </c>
      <c r="J1613" t="s">
        <v>517</v>
      </c>
      <c r="Q1613" t="s">
        <v>517</v>
      </c>
      <c r="X1613" t="s">
        <v>517</v>
      </c>
      <c r="AE1613" t="s">
        <v>517</v>
      </c>
      <c r="AJ1613" t="s">
        <v>517</v>
      </c>
      <c r="AO1613" t="s">
        <v>517</v>
      </c>
      <c r="AT1613" t="s">
        <v>517</v>
      </c>
    </row>
    <row r="1614" spans="3:46" ht="10.5">
      <c r="C1614" t="s">
        <v>2262</v>
      </c>
      <c r="J1614" t="s">
        <v>2262</v>
      </c>
      <c r="Q1614" t="s">
        <v>2262</v>
      </c>
      <c r="X1614" t="s">
        <v>2262</v>
      </c>
      <c r="AE1614" t="s">
        <v>2262</v>
      </c>
      <c r="AJ1614" t="s">
        <v>2262</v>
      </c>
      <c r="AO1614" t="s">
        <v>2262</v>
      </c>
      <c r="AT1614" t="s">
        <v>2262</v>
      </c>
    </row>
    <row r="1615" spans="3:46" ht="10.5">
      <c r="C1615" t="s">
        <v>2340</v>
      </c>
      <c r="J1615" t="s">
        <v>2274</v>
      </c>
      <c r="Q1615" t="s">
        <v>2341</v>
      </c>
      <c r="X1615" t="s">
        <v>2342</v>
      </c>
      <c r="AE1615" t="s">
        <v>2341</v>
      </c>
      <c r="AJ1615" t="s">
        <v>2341</v>
      </c>
      <c r="AO1615" t="s">
        <v>2341</v>
      </c>
      <c r="AT1615" t="s">
        <v>2340</v>
      </c>
    </row>
    <row r="1616" spans="3:46" ht="10.5">
      <c r="C1616" t="s">
        <v>2343</v>
      </c>
      <c r="J1616" t="s">
        <v>2276</v>
      </c>
      <c r="Q1616" t="s">
        <v>2344</v>
      </c>
      <c r="X1616" t="s">
        <v>2345</v>
      </c>
      <c r="AE1616" t="s">
        <v>2346</v>
      </c>
      <c r="AJ1616" t="s">
        <v>2347</v>
      </c>
      <c r="AO1616" t="s">
        <v>2346</v>
      </c>
      <c r="AT1616" t="s">
        <v>2264</v>
      </c>
    </row>
    <row r="1617" spans="3:46" ht="10.5">
      <c r="C1617" t="s">
        <v>2348</v>
      </c>
      <c r="J1617" t="s">
        <v>2278</v>
      </c>
      <c r="Q1617" t="s">
        <v>2349</v>
      </c>
      <c r="X1617" t="s">
        <v>2350</v>
      </c>
      <c r="AE1617" t="s">
        <v>2351</v>
      </c>
      <c r="AJ1617" t="s">
        <v>2352</v>
      </c>
      <c r="AO1617" t="s">
        <v>2351</v>
      </c>
      <c r="AT1617" t="s">
        <v>2308</v>
      </c>
    </row>
    <row r="1618" spans="3:46" ht="10.5">
      <c r="C1618" t="s">
        <v>2353</v>
      </c>
      <c r="J1618" t="s">
        <v>2280</v>
      </c>
      <c r="Q1618" t="s">
        <v>2354</v>
      </c>
      <c r="X1618" t="s">
        <v>2355</v>
      </c>
      <c r="AE1618" t="s">
        <v>2264</v>
      </c>
      <c r="AJ1618" t="s">
        <v>2346</v>
      </c>
      <c r="AO1618" t="s">
        <v>2264</v>
      </c>
      <c r="AT1618" t="s">
        <v>2356</v>
      </c>
    </row>
    <row r="1619" spans="3:46" ht="10.5">
      <c r="C1619" t="s">
        <v>2357</v>
      </c>
      <c r="J1619" t="s">
        <v>2282</v>
      </c>
      <c r="Q1619" t="s">
        <v>2358</v>
      </c>
      <c r="X1619" t="s">
        <v>2282</v>
      </c>
      <c r="AE1619" t="s">
        <v>2359</v>
      </c>
      <c r="AJ1619" t="s">
        <v>2351</v>
      </c>
      <c r="AO1619" t="s">
        <v>2308</v>
      </c>
      <c r="AT1619" t="s">
        <v>2360</v>
      </c>
    </row>
    <row r="1620" spans="3:46" ht="10.5">
      <c r="C1620" t="s">
        <v>2361</v>
      </c>
      <c r="J1620" t="s">
        <v>2284</v>
      </c>
      <c r="Q1620" t="s">
        <v>2362</v>
      </c>
      <c r="X1620" t="s">
        <v>2292</v>
      </c>
      <c r="AE1620" t="s">
        <v>2363</v>
      </c>
      <c r="AJ1620" t="s">
        <v>2264</v>
      </c>
      <c r="AO1620" t="s">
        <v>2309</v>
      </c>
      <c r="AT1620" t="s">
        <v>2364</v>
      </c>
    </row>
    <row r="1621" spans="3:46" ht="10.5">
      <c r="C1621" t="s">
        <v>2365</v>
      </c>
      <c r="J1621" t="s">
        <v>2286</v>
      </c>
      <c r="Q1621" t="s">
        <v>2366</v>
      </c>
      <c r="X1621" t="s">
        <v>2301</v>
      </c>
      <c r="AE1621" t="s">
        <v>2367</v>
      </c>
      <c r="AJ1621" t="s">
        <v>2308</v>
      </c>
      <c r="AO1621" t="s">
        <v>2310</v>
      </c>
      <c r="AT1621" t="s">
        <v>2266</v>
      </c>
    </row>
    <row r="1622" spans="3:46" ht="10.5">
      <c r="C1622" t="s">
        <v>2368</v>
      </c>
      <c r="J1622" t="s">
        <v>2288</v>
      </c>
      <c r="Q1622" t="s">
        <v>2369</v>
      </c>
      <c r="X1622" t="s">
        <v>2293</v>
      </c>
      <c r="AE1622" t="s">
        <v>2370</v>
      </c>
      <c r="AJ1622" t="s">
        <v>2309</v>
      </c>
      <c r="AO1622" t="s">
        <v>2311</v>
      </c>
      <c r="AT1622" t="s">
        <v>2316</v>
      </c>
    </row>
    <row r="1623" spans="3:46" ht="10.5">
      <c r="C1623" t="s">
        <v>2371</v>
      </c>
      <c r="J1623" t="s">
        <v>2290</v>
      </c>
      <c r="Q1623" t="s">
        <v>2372</v>
      </c>
      <c r="X1623" t="s">
        <v>2373</v>
      </c>
      <c r="AE1623" t="s">
        <v>2374</v>
      </c>
      <c r="AJ1623" t="s">
        <v>2310</v>
      </c>
      <c r="AO1623" t="s">
        <v>2312</v>
      </c>
      <c r="AT1623" t="s">
        <v>2375</v>
      </c>
    </row>
    <row r="1624" spans="3:46" ht="10.5">
      <c r="C1624" t="s">
        <v>2376</v>
      </c>
      <c r="J1624" t="s">
        <v>2292</v>
      </c>
      <c r="Q1624" t="s">
        <v>2377</v>
      </c>
      <c r="X1624" t="s">
        <v>2378</v>
      </c>
      <c r="AE1624" t="s">
        <v>2379</v>
      </c>
      <c r="AJ1624" t="s">
        <v>2311</v>
      </c>
      <c r="AO1624" t="s">
        <v>2313</v>
      </c>
      <c r="AT1624" t="s">
        <v>2380</v>
      </c>
    </row>
    <row r="1625" spans="3:46" ht="10.5">
      <c r="C1625" t="s">
        <v>2381</v>
      </c>
      <c r="J1625" t="s">
        <v>2294</v>
      </c>
      <c r="Q1625" t="s">
        <v>2382</v>
      </c>
      <c r="X1625" t="s">
        <v>2383</v>
      </c>
      <c r="AE1625" t="s">
        <v>2384</v>
      </c>
      <c r="AJ1625" t="s">
        <v>2312</v>
      </c>
      <c r="AO1625" t="s">
        <v>2314</v>
      </c>
      <c r="AT1625" t="s">
        <v>2385</v>
      </c>
    </row>
    <row r="1626" spans="3:46" ht="10.5">
      <c r="C1626" t="s">
        <v>2386</v>
      </c>
      <c r="J1626" t="s">
        <v>2296</v>
      </c>
      <c r="Q1626" t="s">
        <v>2387</v>
      </c>
      <c r="X1626" t="s">
        <v>2388</v>
      </c>
      <c r="AE1626" t="s">
        <v>2389</v>
      </c>
      <c r="AJ1626" t="s">
        <v>2313</v>
      </c>
      <c r="AO1626" t="s">
        <v>2315</v>
      </c>
      <c r="AT1626" t="s">
        <v>2268</v>
      </c>
    </row>
    <row r="1627" spans="3:46" ht="10.5">
      <c r="C1627" t="s">
        <v>2390</v>
      </c>
      <c r="J1627" t="s">
        <v>2298</v>
      </c>
      <c r="Q1627" t="s">
        <v>2391</v>
      </c>
      <c r="X1627" t="s">
        <v>2392</v>
      </c>
      <c r="AE1627" t="s">
        <v>2393</v>
      </c>
      <c r="AJ1627" t="s">
        <v>2314</v>
      </c>
      <c r="AO1627" t="s">
        <v>2266</v>
      </c>
      <c r="AT1627" t="s">
        <v>2324</v>
      </c>
    </row>
    <row r="1628" spans="3:46" ht="10.5">
      <c r="C1628" t="s">
        <v>2293</v>
      </c>
      <c r="J1628" t="s">
        <v>2300</v>
      </c>
      <c r="Q1628" t="s">
        <v>2346</v>
      </c>
      <c r="X1628" t="s">
        <v>2394</v>
      </c>
      <c r="AE1628" t="s">
        <v>2395</v>
      </c>
      <c r="AJ1628" t="s">
        <v>2315</v>
      </c>
      <c r="AO1628" t="s">
        <v>2316</v>
      </c>
      <c r="AT1628" t="s">
        <v>2396</v>
      </c>
    </row>
    <row r="1629" spans="3:46" ht="10.5">
      <c r="C1629" t="s">
        <v>2397</v>
      </c>
      <c r="J1629" t="s">
        <v>2301</v>
      </c>
      <c r="Q1629" t="s">
        <v>2351</v>
      </c>
      <c r="X1629" t="s">
        <v>2398</v>
      </c>
      <c r="AE1629" t="s">
        <v>2399</v>
      </c>
      <c r="AJ1629" t="s">
        <v>2266</v>
      </c>
      <c r="AO1629" t="s">
        <v>2317</v>
      </c>
      <c r="AT1629" t="s">
        <v>2400</v>
      </c>
    </row>
    <row r="1630" spans="3:46" ht="10.5">
      <c r="C1630" t="s">
        <v>2401</v>
      </c>
      <c r="J1630" t="s">
        <v>2302</v>
      </c>
      <c r="Q1630" t="s">
        <v>2264</v>
      </c>
      <c r="X1630" t="s">
        <v>2402</v>
      </c>
      <c r="AE1630" t="s">
        <v>2403</v>
      </c>
      <c r="AJ1630" t="s">
        <v>2316</v>
      </c>
      <c r="AO1630" t="s">
        <v>2318</v>
      </c>
      <c r="AT1630" t="s">
        <v>2404</v>
      </c>
    </row>
    <row r="1631" spans="3:41" ht="10.5">
      <c r="C1631" t="s">
        <v>2405</v>
      </c>
      <c r="J1631" t="s">
        <v>2303</v>
      </c>
      <c r="Q1631" t="s">
        <v>2359</v>
      </c>
      <c r="X1631" t="s">
        <v>2406</v>
      </c>
      <c r="AE1631" t="s">
        <v>2266</v>
      </c>
      <c r="AJ1631" t="s">
        <v>2317</v>
      </c>
      <c r="AO1631" t="s">
        <v>2319</v>
      </c>
    </row>
    <row r="1632" spans="3:41" ht="10.5">
      <c r="C1632" t="s">
        <v>2407</v>
      </c>
      <c r="J1632" t="s">
        <v>2304</v>
      </c>
      <c r="Q1632" t="s">
        <v>2363</v>
      </c>
      <c r="X1632" t="s">
        <v>2408</v>
      </c>
      <c r="AE1632" t="s">
        <v>2409</v>
      </c>
      <c r="AJ1632" t="s">
        <v>2318</v>
      </c>
      <c r="AO1632" t="s">
        <v>2320</v>
      </c>
    </row>
    <row r="1633" spans="3:41" ht="10.5">
      <c r="C1633" t="s">
        <v>2410</v>
      </c>
      <c r="J1633" t="s">
        <v>2305</v>
      </c>
      <c r="Q1633" t="s">
        <v>2367</v>
      </c>
      <c r="X1633" t="s">
        <v>2411</v>
      </c>
      <c r="AE1633" t="s">
        <v>2412</v>
      </c>
      <c r="AJ1633" t="s">
        <v>2319</v>
      </c>
      <c r="AO1633" t="s">
        <v>2321</v>
      </c>
    </row>
    <row r="1634" spans="3:41" ht="10.5">
      <c r="C1634" t="s">
        <v>2413</v>
      </c>
      <c r="J1634" t="s">
        <v>2293</v>
      </c>
      <c r="Q1634" t="s">
        <v>2370</v>
      </c>
      <c r="X1634" t="s">
        <v>2414</v>
      </c>
      <c r="AE1634" t="s">
        <v>2415</v>
      </c>
      <c r="AJ1634" t="s">
        <v>2320</v>
      </c>
      <c r="AO1634" t="s">
        <v>2322</v>
      </c>
    </row>
    <row r="1635" spans="3:41" ht="10.5">
      <c r="C1635" t="s">
        <v>2416</v>
      </c>
      <c r="J1635" t="s">
        <v>2397</v>
      </c>
      <c r="Q1635" t="s">
        <v>2374</v>
      </c>
      <c r="X1635" t="s">
        <v>2417</v>
      </c>
      <c r="AE1635" t="s">
        <v>2418</v>
      </c>
      <c r="AJ1635" t="s">
        <v>2321</v>
      </c>
      <c r="AO1635" t="s">
        <v>2323</v>
      </c>
    </row>
    <row r="1636" spans="3:41" ht="10.5">
      <c r="C1636" t="s">
        <v>2419</v>
      </c>
      <c r="J1636" t="s">
        <v>2420</v>
      </c>
      <c r="Q1636" t="s">
        <v>2379</v>
      </c>
      <c r="X1636" t="s">
        <v>2421</v>
      </c>
      <c r="AE1636" t="s">
        <v>2422</v>
      </c>
      <c r="AJ1636" t="s">
        <v>2322</v>
      </c>
      <c r="AO1636" t="s">
        <v>2268</v>
      </c>
    </row>
    <row r="1637" spans="3:41" ht="10.5">
      <c r="C1637" t="s">
        <v>2423</v>
      </c>
      <c r="J1637" t="s">
        <v>2424</v>
      </c>
      <c r="Q1637" t="s">
        <v>2384</v>
      </c>
      <c r="X1637" t="s">
        <v>2425</v>
      </c>
      <c r="AE1637" t="s">
        <v>2426</v>
      </c>
      <c r="AJ1637" t="s">
        <v>2323</v>
      </c>
      <c r="AO1637" t="s">
        <v>2324</v>
      </c>
    </row>
    <row r="1638" spans="3:41" ht="10.5">
      <c r="C1638" t="s">
        <v>2427</v>
      </c>
      <c r="J1638" t="s">
        <v>2428</v>
      </c>
      <c r="Q1638" t="s">
        <v>2389</v>
      </c>
      <c r="X1638" t="s">
        <v>2429</v>
      </c>
      <c r="AE1638" t="s">
        <v>2430</v>
      </c>
      <c r="AJ1638" t="s">
        <v>2268</v>
      </c>
      <c r="AO1638" t="s">
        <v>2325</v>
      </c>
    </row>
    <row r="1639" spans="3:41" ht="10.5">
      <c r="C1639" t="s">
        <v>2431</v>
      </c>
      <c r="J1639" t="s">
        <v>2432</v>
      </c>
      <c r="Q1639" t="s">
        <v>2393</v>
      </c>
      <c r="X1639" t="s">
        <v>2433</v>
      </c>
      <c r="AE1639" t="s">
        <v>2434</v>
      </c>
      <c r="AJ1639" t="s">
        <v>2324</v>
      </c>
      <c r="AO1639" t="s">
        <v>2326</v>
      </c>
    </row>
    <row r="1640" spans="3:41" ht="10.5">
      <c r="C1640" t="s">
        <v>2435</v>
      </c>
      <c r="J1640" t="s">
        <v>2436</v>
      </c>
      <c r="Q1640" t="s">
        <v>2395</v>
      </c>
      <c r="X1640" t="s">
        <v>2437</v>
      </c>
      <c r="AE1640" t="s">
        <v>2438</v>
      </c>
      <c r="AJ1640" t="s">
        <v>2325</v>
      </c>
      <c r="AO1640" t="s">
        <v>2327</v>
      </c>
    </row>
    <row r="1641" spans="3:41" ht="10.5">
      <c r="C1641" t="s">
        <v>2439</v>
      </c>
      <c r="J1641" t="s">
        <v>2440</v>
      </c>
      <c r="Q1641" t="s">
        <v>2399</v>
      </c>
      <c r="X1641" t="s">
        <v>2441</v>
      </c>
      <c r="AE1641" t="s">
        <v>2442</v>
      </c>
      <c r="AJ1641" t="s">
        <v>2326</v>
      </c>
      <c r="AO1641" t="s">
        <v>2328</v>
      </c>
    </row>
    <row r="1642" spans="3:41" ht="10.5">
      <c r="C1642" t="s">
        <v>2443</v>
      </c>
      <c r="J1642" t="s">
        <v>2444</v>
      </c>
      <c r="Q1642" t="s">
        <v>2403</v>
      </c>
      <c r="X1642" t="s">
        <v>2445</v>
      </c>
      <c r="AE1642" t="s">
        <v>2446</v>
      </c>
      <c r="AJ1642" t="s">
        <v>2327</v>
      </c>
      <c r="AO1642" t="s">
        <v>2329</v>
      </c>
    </row>
    <row r="1643" spans="3:41" ht="10.5">
      <c r="C1643" t="s">
        <v>2447</v>
      </c>
      <c r="J1643" t="s">
        <v>2448</v>
      </c>
      <c r="Q1643" t="s">
        <v>2266</v>
      </c>
      <c r="X1643" t="s">
        <v>2449</v>
      </c>
      <c r="AE1643" t="s">
        <v>2450</v>
      </c>
      <c r="AJ1643" t="s">
        <v>2328</v>
      </c>
      <c r="AO1643" t="s">
        <v>2330</v>
      </c>
    </row>
    <row r="1644" spans="3:41" ht="10.5">
      <c r="C1644" t="s">
        <v>2451</v>
      </c>
      <c r="J1644" t="s">
        <v>2452</v>
      </c>
      <c r="Q1644" t="s">
        <v>2409</v>
      </c>
      <c r="X1644" t="s">
        <v>2453</v>
      </c>
      <c r="AE1644" t="s">
        <v>2268</v>
      </c>
      <c r="AJ1644" t="s">
        <v>2329</v>
      </c>
      <c r="AO1644" t="s">
        <v>2331</v>
      </c>
    </row>
    <row r="1645" spans="3:36" ht="10.5">
      <c r="C1645" t="s">
        <v>2454</v>
      </c>
      <c r="J1645" t="s">
        <v>2455</v>
      </c>
      <c r="Q1645" t="s">
        <v>2412</v>
      </c>
      <c r="X1645" t="s">
        <v>2456</v>
      </c>
      <c r="AE1645" t="s">
        <v>2457</v>
      </c>
      <c r="AJ1645" t="s">
        <v>2330</v>
      </c>
    </row>
    <row r="1646" spans="3:36" ht="10.5">
      <c r="C1646" t="s">
        <v>2458</v>
      </c>
      <c r="J1646" t="s">
        <v>2459</v>
      </c>
      <c r="Q1646" t="s">
        <v>2415</v>
      </c>
      <c r="X1646" t="s">
        <v>2460</v>
      </c>
      <c r="AE1646" t="s">
        <v>2461</v>
      </c>
      <c r="AJ1646" t="s">
        <v>2331</v>
      </c>
    </row>
    <row r="1647" spans="3:31" ht="10.5">
      <c r="C1647" t="s">
        <v>2462</v>
      </c>
      <c r="J1647" t="s">
        <v>2463</v>
      </c>
      <c r="Q1647" t="s">
        <v>2418</v>
      </c>
      <c r="X1647" t="s">
        <v>2464</v>
      </c>
      <c r="AE1647" t="s">
        <v>2465</v>
      </c>
    </row>
    <row r="1648" spans="3:31" ht="10.5">
      <c r="C1648" t="s">
        <v>2466</v>
      </c>
      <c r="J1648" t="s">
        <v>2467</v>
      </c>
      <c r="Q1648" t="s">
        <v>2422</v>
      </c>
      <c r="X1648" t="s">
        <v>2468</v>
      </c>
      <c r="AE1648" t="s">
        <v>2469</v>
      </c>
    </row>
    <row r="1649" spans="3:31" ht="10.5">
      <c r="C1649" t="s">
        <v>2470</v>
      </c>
      <c r="J1649" t="s">
        <v>2471</v>
      </c>
      <c r="Q1649" t="s">
        <v>2426</v>
      </c>
      <c r="X1649" t="s">
        <v>2472</v>
      </c>
      <c r="AE1649" t="s">
        <v>2473</v>
      </c>
    </row>
    <row r="1650" spans="3:31" ht="10.5">
      <c r="C1650" t="s">
        <v>2474</v>
      </c>
      <c r="J1650" t="s">
        <v>2475</v>
      </c>
      <c r="Q1650" t="s">
        <v>2430</v>
      </c>
      <c r="X1650" t="s">
        <v>2476</v>
      </c>
      <c r="AE1650" t="s">
        <v>2477</v>
      </c>
    </row>
    <row r="1651" spans="3:31" ht="10.5">
      <c r="C1651" t="s">
        <v>2478</v>
      </c>
      <c r="J1651" t="s">
        <v>2479</v>
      </c>
      <c r="Q1651" t="s">
        <v>2434</v>
      </c>
      <c r="X1651" t="s">
        <v>2480</v>
      </c>
      <c r="AE1651" t="s">
        <v>2481</v>
      </c>
    </row>
    <row r="1652" spans="3:31" ht="10.5">
      <c r="C1652" t="s">
        <v>2482</v>
      </c>
      <c r="J1652" t="s">
        <v>2483</v>
      </c>
      <c r="Q1652" t="s">
        <v>2438</v>
      </c>
      <c r="X1652" t="s">
        <v>2484</v>
      </c>
      <c r="AE1652" t="s">
        <v>2485</v>
      </c>
    </row>
    <row r="1653" spans="3:31" ht="10.5">
      <c r="C1653" t="s">
        <v>2486</v>
      </c>
      <c r="J1653" t="s">
        <v>2487</v>
      </c>
      <c r="Q1653" t="s">
        <v>2442</v>
      </c>
      <c r="X1653" t="s">
        <v>2488</v>
      </c>
      <c r="AE1653" t="s">
        <v>2489</v>
      </c>
    </row>
    <row r="1654" spans="3:31" ht="10.5">
      <c r="C1654" t="s">
        <v>2490</v>
      </c>
      <c r="J1654" t="s">
        <v>2491</v>
      </c>
      <c r="Q1654" t="s">
        <v>2446</v>
      </c>
      <c r="X1654" t="s">
        <v>2492</v>
      </c>
      <c r="AE1654" t="s">
        <v>2493</v>
      </c>
    </row>
    <row r="1655" spans="3:31" ht="10.5">
      <c r="C1655" t="s">
        <v>2494</v>
      </c>
      <c r="J1655" t="s">
        <v>2495</v>
      </c>
      <c r="Q1655" t="s">
        <v>2450</v>
      </c>
      <c r="X1655" t="s">
        <v>2496</v>
      </c>
      <c r="AE1655" t="s">
        <v>2497</v>
      </c>
    </row>
    <row r="1656" spans="3:31" ht="10.5">
      <c r="C1656" t="s">
        <v>2498</v>
      </c>
      <c r="J1656" t="s">
        <v>2499</v>
      </c>
      <c r="Q1656" t="s">
        <v>2268</v>
      </c>
      <c r="X1656" t="s">
        <v>2500</v>
      </c>
      <c r="AE1656" t="s">
        <v>2501</v>
      </c>
    </row>
    <row r="1657" spans="3:24" ht="10.5">
      <c r="C1657" t="s">
        <v>2502</v>
      </c>
      <c r="J1657" t="s">
        <v>2503</v>
      </c>
      <c r="Q1657" t="s">
        <v>2457</v>
      </c>
      <c r="X1657" t="s">
        <v>2504</v>
      </c>
    </row>
    <row r="1658" spans="3:17" ht="10.5">
      <c r="C1658" t="s">
        <v>2505</v>
      </c>
      <c r="J1658" t="s">
        <v>2506</v>
      </c>
      <c r="Q1658" t="s">
        <v>2461</v>
      </c>
    </row>
    <row r="1659" spans="3:17" ht="10.5">
      <c r="C1659" t="s">
        <v>2507</v>
      </c>
      <c r="J1659" t="s">
        <v>2508</v>
      </c>
      <c r="Q1659" t="s">
        <v>2465</v>
      </c>
    </row>
    <row r="1660" spans="3:17" ht="10.5">
      <c r="C1660" t="s">
        <v>2509</v>
      </c>
      <c r="J1660" t="s">
        <v>2510</v>
      </c>
      <c r="Q1660" t="s">
        <v>2469</v>
      </c>
    </row>
    <row r="1661" spans="3:17" ht="10.5">
      <c r="C1661" t="s">
        <v>2511</v>
      </c>
      <c r="J1661" t="s">
        <v>2512</v>
      </c>
      <c r="Q1661" t="s">
        <v>2473</v>
      </c>
    </row>
    <row r="1662" spans="3:17" ht="10.5">
      <c r="C1662" t="s">
        <v>2513</v>
      </c>
      <c r="J1662" t="s">
        <v>2514</v>
      </c>
      <c r="Q1662" t="s">
        <v>2477</v>
      </c>
    </row>
    <row r="1663" spans="3:17" ht="10.5">
      <c r="C1663" t="s">
        <v>2515</v>
      </c>
      <c r="J1663" t="s">
        <v>2516</v>
      </c>
      <c r="Q1663" t="s">
        <v>2481</v>
      </c>
    </row>
    <row r="1664" spans="3:17" ht="10.5">
      <c r="C1664" t="s">
        <v>2517</v>
      </c>
      <c r="J1664" t="s">
        <v>2518</v>
      </c>
      <c r="Q1664" t="s">
        <v>2485</v>
      </c>
    </row>
    <row r="1665" spans="3:17" ht="10.5">
      <c r="C1665" t="s">
        <v>2519</v>
      </c>
      <c r="J1665" t="s">
        <v>2520</v>
      </c>
      <c r="Q1665" t="s">
        <v>2489</v>
      </c>
    </row>
    <row r="1666" spans="3:17" ht="10.5">
      <c r="C1666" t="s">
        <v>2521</v>
      </c>
      <c r="J1666" t="s">
        <v>2522</v>
      </c>
      <c r="Q1666" t="s">
        <v>2493</v>
      </c>
    </row>
    <row r="1667" spans="3:17" ht="10.5">
      <c r="C1667" t="s">
        <v>2523</v>
      </c>
      <c r="J1667" t="s">
        <v>2524</v>
      </c>
      <c r="Q1667" t="s">
        <v>2497</v>
      </c>
    </row>
    <row r="1668" spans="3:17" ht="10.5">
      <c r="C1668" t="s">
        <v>2525</v>
      </c>
      <c r="J1668" t="s">
        <v>2526</v>
      </c>
      <c r="Q1668" t="s">
        <v>2501</v>
      </c>
    </row>
    <row r="1669" spans="3:10" ht="10.5">
      <c r="C1669" t="s">
        <v>2527</v>
      </c>
      <c r="J1669" t="s">
        <v>2528</v>
      </c>
    </row>
    <row r="1670" spans="3:10" ht="10.5">
      <c r="C1670" t="s">
        <v>2529</v>
      </c>
      <c r="J1670" t="s">
        <v>2530</v>
      </c>
    </row>
    <row r="1671" spans="3:10" ht="10.5">
      <c r="C1671" t="s">
        <v>2531</v>
      </c>
      <c r="J1671" t="s">
        <v>2532</v>
      </c>
    </row>
    <row r="1672" spans="3:10" ht="10.5">
      <c r="C1672" t="s">
        <v>2533</v>
      </c>
      <c r="J1672" t="s">
        <v>2534</v>
      </c>
    </row>
    <row r="1673" spans="3:10" ht="10.5">
      <c r="C1673" t="s">
        <v>2535</v>
      </c>
      <c r="J1673" t="s">
        <v>2536</v>
      </c>
    </row>
    <row r="1674" spans="3:10" ht="10.5">
      <c r="C1674" t="s">
        <v>2537</v>
      </c>
      <c r="J1674" t="s">
        <v>2538</v>
      </c>
    </row>
    <row r="1675" spans="3:10" ht="10.5">
      <c r="C1675" t="s">
        <v>2539</v>
      </c>
      <c r="J1675" t="s">
        <v>2540</v>
      </c>
    </row>
    <row r="1676" spans="3:10" ht="10.5">
      <c r="C1676" t="s">
        <v>2541</v>
      </c>
      <c r="J1676" t="s">
        <v>2542</v>
      </c>
    </row>
    <row r="1677" spans="3:10" ht="10.5">
      <c r="C1677" t="s">
        <v>2543</v>
      </c>
      <c r="J1677" t="s">
        <v>2544</v>
      </c>
    </row>
    <row r="1678" ht="10.5">
      <c r="C1678" t="s">
        <v>2545</v>
      </c>
    </row>
    <row r="1679" ht="10.5">
      <c r="C1679" t="s">
        <v>2546</v>
      </c>
    </row>
    <row r="1683" spans="2:8" ht="14.25">
      <c r="B1683" s="95" t="s">
        <v>2547</v>
      </c>
      <c r="C1683" s="96"/>
      <c r="D1683" s="96"/>
      <c r="E1683" s="96"/>
      <c r="F1683" s="96"/>
      <c r="G1683" s="96"/>
      <c r="H1683" s="97"/>
    </row>
    <row r="1685" ht="10.5">
      <c r="C1685" s="98" t="s">
        <v>522</v>
      </c>
    </row>
    <row r="1686" ht="10.5">
      <c r="C1686" t="s">
        <v>517</v>
      </c>
    </row>
    <row r="1687" ht="10.5">
      <c r="C1687" t="s">
        <v>2548</v>
      </c>
    </row>
    <row r="1688" ht="10.5">
      <c r="C1688" t="s">
        <v>2549</v>
      </c>
    </row>
    <row r="1689" ht="10.5">
      <c r="C1689" t="s">
        <v>2550</v>
      </c>
    </row>
    <row r="1693" spans="2:8" ht="14.25">
      <c r="B1693" s="95" t="s">
        <v>2551</v>
      </c>
      <c r="C1693" s="96"/>
      <c r="D1693" s="96"/>
      <c r="E1693" s="96"/>
      <c r="F1693" s="96"/>
      <c r="G1693" s="96"/>
      <c r="H1693" s="97"/>
    </row>
    <row r="1695" spans="3:6" ht="10.5">
      <c r="C1695" s="98" t="s">
        <v>1269</v>
      </c>
      <c r="F1695" s="98" t="s">
        <v>539</v>
      </c>
    </row>
    <row r="1696" spans="3:6" ht="10.5">
      <c r="C1696" t="s">
        <v>558</v>
      </c>
      <c r="F1696" t="s">
        <v>517</v>
      </c>
    </row>
    <row r="1697" spans="3:6" ht="10.5">
      <c r="C1697" t="s">
        <v>2552</v>
      </c>
      <c r="F1697" t="s">
        <v>2553</v>
      </c>
    </row>
    <row r="1698" spans="3:6" ht="10.5">
      <c r="C1698" t="s">
        <v>2554</v>
      </c>
      <c r="F1698" t="s">
        <v>2555</v>
      </c>
    </row>
    <row r="1699" spans="3:6" ht="10.5">
      <c r="C1699" t="s">
        <v>2556</v>
      </c>
      <c r="F1699" t="s">
        <v>2557</v>
      </c>
    </row>
    <row r="1700" spans="3:6" ht="10.5">
      <c r="C1700" t="s">
        <v>2558</v>
      </c>
      <c r="F1700" t="s">
        <v>2559</v>
      </c>
    </row>
    <row r="1701" spans="3:6" ht="10.5">
      <c r="C1701" t="s">
        <v>2560</v>
      </c>
      <c r="F1701" t="s">
        <v>2561</v>
      </c>
    </row>
    <row r="1702" spans="3:6" ht="10.5">
      <c r="C1702" t="s">
        <v>2562</v>
      </c>
      <c r="F1702" t="s">
        <v>2563</v>
      </c>
    </row>
    <row r="1703" spans="3:6" ht="10.5">
      <c r="C1703" t="s">
        <v>2564</v>
      </c>
      <c r="F1703" t="s">
        <v>2565</v>
      </c>
    </row>
    <row r="1704" spans="3:6" ht="10.5">
      <c r="C1704" t="s">
        <v>2566</v>
      </c>
      <c r="F1704" t="s">
        <v>2567</v>
      </c>
    </row>
    <row r="1705" ht="10.5">
      <c r="C1705" t="s">
        <v>2568</v>
      </c>
    </row>
    <row r="1706" ht="10.5">
      <c r="C1706" t="s">
        <v>2569</v>
      </c>
    </row>
    <row r="1707" ht="10.5">
      <c r="C1707" t="s">
        <v>2570</v>
      </c>
    </row>
    <row r="1708" ht="10.5">
      <c r="C1708" t="s">
        <v>2571</v>
      </c>
    </row>
    <row r="1712" spans="2:11" ht="14.25">
      <c r="B1712" s="95" t="s">
        <v>2572</v>
      </c>
      <c r="C1712" s="96"/>
      <c r="D1712" s="96"/>
      <c r="E1712" s="96"/>
      <c r="F1712" s="96"/>
      <c r="G1712" s="96"/>
      <c r="H1712" s="96"/>
      <c r="I1712" s="96"/>
      <c r="J1712" s="96"/>
      <c r="K1712" s="97"/>
    </row>
    <row r="1714" spans="3:23" ht="10.5">
      <c r="C1714" s="98" t="s">
        <v>2339</v>
      </c>
      <c r="G1714" s="98" t="s">
        <v>2573</v>
      </c>
      <c r="K1714" s="98" t="s">
        <v>547</v>
      </c>
      <c r="O1714" s="98" t="s">
        <v>1344</v>
      </c>
      <c r="S1714" s="98" t="s">
        <v>550</v>
      </c>
      <c r="W1714" s="98" t="s">
        <v>551</v>
      </c>
    </row>
    <row r="1715" spans="3:23" ht="10.5">
      <c r="C1715" t="s">
        <v>558</v>
      </c>
      <c r="G1715" t="s">
        <v>558</v>
      </c>
      <c r="K1715" t="s">
        <v>558</v>
      </c>
      <c r="O1715" t="s">
        <v>558</v>
      </c>
      <c r="S1715" t="s">
        <v>558</v>
      </c>
      <c r="W1715" t="s">
        <v>517</v>
      </c>
    </row>
    <row r="1716" spans="3:23" ht="10.5">
      <c r="C1716" t="s">
        <v>2574</v>
      </c>
      <c r="G1716" t="s">
        <v>2574</v>
      </c>
      <c r="K1716" t="s">
        <v>2574</v>
      </c>
      <c r="O1716" t="s">
        <v>2574</v>
      </c>
      <c r="S1716" t="s">
        <v>2575</v>
      </c>
      <c r="W1716" t="s">
        <v>2576</v>
      </c>
    </row>
    <row r="1717" spans="3:23" ht="10.5">
      <c r="C1717" t="s">
        <v>2577</v>
      </c>
      <c r="G1717" t="s">
        <v>2577</v>
      </c>
      <c r="K1717" t="s">
        <v>2577</v>
      </c>
      <c r="O1717" t="s">
        <v>2577</v>
      </c>
      <c r="S1717" t="s">
        <v>2578</v>
      </c>
      <c r="W1717" t="s">
        <v>2579</v>
      </c>
    </row>
    <row r="1718" spans="3:23" ht="10.5">
      <c r="C1718" t="s">
        <v>2580</v>
      </c>
      <c r="G1718" t="s">
        <v>2580</v>
      </c>
      <c r="K1718" t="s">
        <v>2580</v>
      </c>
      <c r="O1718" t="s">
        <v>2580</v>
      </c>
      <c r="S1718" t="s">
        <v>2581</v>
      </c>
      <c r="W1718" t="s">
        <v>2582</v>
      </c>
    </row>
    <row r="1719" spans="3:23" ht="10.5">
      <c r="C1719" t="s">
        <v>2583</v>
      </c>
      <c r="G1719" t="s">
        <v>2583</v>
      </c>
      <c r="K1719" t="s">
        <v>2583</v>
      </c>
      <c r="O1719" t="s">
        <v>2583</v>
      </c>
      <c r="S1719" t="s">
        <v>2584</v>
      </c>
      <c r="W1719" t="s">
        <v>2585</v>
      </c>
    </row>
    <row r="1720" spans="3:23" ht="10.5">
      <c r="C1720" t="s">
        <v>2586</v>
      </c>
      <c r="G1720" t="s">
        <v>2586</v>
      </c>
      <c r="K1720" t="s">
        <v>2586</v>
      </c>
      <c r="O1720" t="s">
        <v>2586</v>
      </c>
      <c r="S1720" t="s">
        <v>2587</v>
      </c>
      <c r="W1720" t="s">
        <v>2588</v>
      </c>
    </row>
    <row r="1721" spans="3:23" ht="10.5">
      <c r="C1721" t="s">
        <v>2589</v>
      </c>
      <c r="G1721" t="s">
        <v>2589</v>
      </c>
      <c r="K1721" t="s">
        <v>2589</v>
      </c>
      <c r="O1721" t="s">
        <v>2589</v>
      </c>
      <c r="S1721" t="s">
        <v>2590</v>
      </c>
      <c r="W1721" t="s">
        <v>2591</v>
      </c>
    </row>
    <row r="1722" spans="3:23" ht="10.5">
      <c r="C1722" t="s">
        <v>2592</v>
      </c>
      <c r="G1722" t="s">
        <v>2592</v>
      </c>
      <c r="K1722" t="s">
        <v>2592</v>
      </c>
      <c r="O1722" t="s">
        <v>2592</v>
      </c>
      <c r="S1722" t="s">
        <v>2593</v>
      </c>
      <c r="W1722" t="s">
        <v>2594</v>
      </c>
    </row>
    <row r="1723" spans="3:23" ht="10.5">
      <c r="C1723" t="s">
        <v>2595</v>
      </c>
      <c r="G1723" t="s">
        <v>2595</v>
      </c>
      <c r="K1723" t="s">
        <v>2595</v>
      </c>
      <c r="O1723" t="s">
        <v>2595</v>
      </c>
      <c r="S1723" t="s">
        <v>2596</v>
      </c>
      <c r="W1723" t="s">
        <v>2597</v>
      </c>
    </row>
    <row r="1724" spans="3:23" ht="10.5">
      <c r="C1724" t="s">
        <v>2598</v>
      </c>
      <c r="G1724" t="s">
        <v>2599</v>
      </c>
      <c r="K1724" t="s">
        <v>2598</v>
      </c>
      <c r="O1724" t="s">
        <v>2600</v>
      </c>
      <c r="S1724" t="s">
        <v>2601</v>
      </c>
      <c r="W1724" t="s">
        <v>2602</v>
      </c>
    </row>
    <row r="1725" spans="3:19" ht="10.5">
      <c r="C1725" t="s">
        <v>2603</v>
      </c>
      <c r="G1725" t="s">
        <v>2604</v>
      </c>
      <c r="K1725" t="s">
        <v>2603</v>
      </c>
      <c r="O1725" t="s">
        <v>2605</v>
      </c>
      <c r="S1725" t="s">
        <v>2606</v>
      </c>
    </row>
    <row r="1726" spans="3:19" ht="10.5">
      <c r="C1726" t="s">
        <v>2607</v>
      </c>
      <c r="G1726" t="s">
        <v>2608</v>
      </c>
      <c r="K1726" t="s">
        <v>2607</v>
      </c>
      <c r="O1726" t="s">
        <v>2609</v>
      </c>
      <c r="S1726" t="s">
        <v>2609</v>
      </c>
    </row>
    <row r="1727" spans="3:19" ht="10.5">
      <c r="C1727" t="s">
        <v>2610</v>
      </c>
      <c r="G1727" t="s">
        <v>2611</v>
      </c>
      <c r="K1727" t="s">
        <v>2610</v>
      </c>
      <c r="O1727" t="s">
        <v>2612</v>
      </c>
      <c r="S1727" t="s">
        <v>2612</v>
      </c>
    </row>
    <row r="1728" spans="3:19" ht="10.5">
      <c r="C1728" t="s">
        <v>2613</v>
      </c>
      <c r="G1728" t="s">
        <v>2614</v>
      </c>
      <c r="K1728" t="s">
        <v>2613</v>
      </c>
      <c r="O1728" t="s">
        <v>2615</v>
      </c>
      <c r="S1728" t="s">
        <v>2615</v>
      </c>
    </row>
    <row r="1729" spans="3:15" ht="10.5">
      <c r="C1729" t="s">
        <v>2616</v>
      </c>
      <c r="G1729" t="s">
        <v>2617</v>
      </c>
      <c r="K1729" t="s">
        <v>2616</v>
      </c>
      <c r="O1729" t="s">
        <v>2618</v>
      </c>
    </row>
    <row r="1730" spans="3:11" ht="10.5">
      <c r="C1730" t="s">
        <v>2619</v>
      </c>
      <c r="G1730" t="s">
        <v>2620</v>
      </c>
      <c r="K1730" t="s">
        <v>2619</v>
      </c>
    </row>
    <row r="1731" spans="3:11" ht="10.5">
      <c r="C1731" t="s">
        <v>2621</v>
      </c>
      <c r="G1731" t="s">
        <v>2622</v>
      </c>
      <c r="K1731" t="s">
        <v>2621</v>
      </c>
    </row>
    <row r="1732" spans="3:7" ht="10.5">
      <c r="C1732" t="s">
        <v>2623</v>
      </c>
      <c r="G1732" t="s">
        <v>2624</v>
      </c>
    </row>
    <row r="1736" spans="2:8" ht="14.25">
      <c r="B1736" s="95" t="s">
        <v>2625</v>
      </c>
      <c r="C1736" s="96"/>
      <c r="D1736" s="96"/>
      <c r="E1736" s="96"/>
      <c r="F1736" s="96"/>
      <c r="G1736" s="96"/>
      <c r="H1736" s="97"/>
    </row>
    <row r="1738" spans="3:19" ht="10.5">
      <c r="C1738" s="98" t="s">
        <v>2626</v>
      </c>
      <c r="G1738" s="98" t="s">
        <v>966</v>
      </c>
      <c r="L1738" s="98" t="s">
        <v>546</v>
      </c>
      <c r="O1738" s="98" t="s">
        <v>550</v>
      </c>
      <c r="S1738" s="98" t="s">
        <v>557</v>
      </c>
    </row>
    <row r="1739" spans="3:19" ht="10.5">
      <c r="C1739" t="s">
        <v>517</v>
      </c>
      <c r="G1739" t="s">
        <v>517</v>
      </c>
      <c r="L1739" t="s">
        <v>558</v>
      </c>
      <c r="O1739" t="s">
        <v>517</v>
      </c>
      <c r="S1739" t="s">
        <v>517</v>
      </c>
    </row>
    <row r="1740" spans="3:19" ht="10.5">
      <c r="C1740" t="s">
        <v>2627</v>
      </c>
      <c r="G1740" t="s">
        <v>2628</v>
      </c>
      <c r="L1740" t="s">
        <v>1010</v>
      </c>
      <c r="O1740" t="s">
        <v>2629</v>
      </c>
      <c r="S1740" t="s">
        <v>2628</v>
      </c>
    </row>
    <row r="1741" spans="3:19" ht="10.5">
      <c r="C1741" t="s">
        <v>2630</v>
      </c>
      <c r="G1741" t="s">
        <v>1079</v>
      </c>
      <c r="L1741" t="s">
        <v>1012</v>
      </c>
      <c r="O1741" t="s">
        <v>1079</v>
      </c>
      <c r="S1741" t="s">
        <v>2631</v>
      </c>
    </row>
    <row r="1742" spans="3:19" ht="10.5">
      <c r="C1742" t="s">
        <v>2632</v>
      </c>
      <c r="G1742" t="s">
        <v>1080</v>
      </c>
      <c r="L1742" t="s">
        <v>1014</v>
      </c>
      <c r="O1742" t="s">
        <v>1089</v>
      </c>
      <c r="S1742" t="s">
        <v>2633</v>
      </c>
    </row>
    <row r="1743" spans="3:19" ht="10.5">
      <c r="C1743" t="s">
        <v>2634</v>
      </c>
      <c r="G1743" t="s">
        <v>1081</v>
      </c>
      <c r="L1743" t="s">
        <v>1016</v>
      </c>
      <c r="O1743" t="s">
        <v>1102</v>
      </c>
      <c r="S1743" t="s">
        <v>2635</v>
      </c>
    </row>
    <row r="1744" spans="3:19" ht="10.5">
      <c r="C1744" t="s">
        <v>2636</v>
      </c>
      <c r="G1744" t="s">
        <v>1082</v>
      </c>
      <c r="L1744" t="s">
        <v>1018</v>
      </c>
      <c r="O1744" t="s">
        <v>1115</v>
      </c>
      <c r="S1744" t="s">
        <v>2637</v>
      </c>
    </row>
    <row r="1745" spans="3:15" ht="10.5">
      <c r="C1745" t="s">
        <v>2638</v>
      </c>
      <c r="G1745" t="s">
        <v>1083</v>
      </c>
      <c r="L1745" t="s">
        <v>1020</v>
      </c>
      <c r="O1745" t="s">
        <v>1128</v>
      </c>
    </row>
    <row r="1746" spans="3:15" ht="10.5">
      <c r="C1746" t="s">
        <v>2639</v>
      </c>
      <c r="G1746" t="s">
        <v>1084</v>
      </c>
      <c r="L1746" t="s">
        <v>1022</v>
      </c>
      <c r="O1746" t="s">
        <v>1141</v>
      </c>
    </row>
    <row r="1747" spans="3:15" ht="10.5">
      <c r="C1747" t="s">
        <v>2640</v>
      </c>
      <c r="G1747" t="s">
        <v>1085</v>
      </c>
      <c r="L1747" t="s">
        <v>1024</v>
      </c>
      <c r="O1747" t="s">
        <v>2641</v>
      </c>
    </row>
    <row r="1748" spans="3:15" ht="10.5">
      <c r="C1748" t="s">
        <v>2642</v>
      </c>
      <c r="G1748" t="s">
        <v>1086</v>
      </c>
      <c r="L1748" t="s">
        <v>1025</v>
      </c>
      <c r="O1748" t="s">
        <v>2643</v>
      </c>
    </row>
    <row r="1749" spans="3:15" ht="10.5">
      <c r="C1749" t="s">
        <v>2644</v>
      </c>
      <c r="G1749" t="s">
        <v>1087</v>
      </c>
      <c r="L1749" t="s">
        <v>1026</v>
      </c>
      <c r="O1749" t="s">
        <v>2645</v>
      </c>
    </row>
    <row r="1750" spans="3:15" ht="10.5">
      <c r="C1750" t="s">
        <v>2646</v>
      </c>
      <c r="G1750" t="s">
        <v>1088</v>
      </c>
      <c r="L1750" t="s">
        <v>1027</v>
      </c>
      <c r="O1750" t="s">
        <v>2647</v>
      </c>
    </row>
    <row r="1751" spans="3:15" ht="10.5">
      <c r="C1751" t="s">
        <v>2648</v>
      </c>
      <c r="G1751" t="s">
        <v>1089</v>
      </c>
      <c r="L1751" t="s">
        <v>1028</v>
      </c>
      <c r="O1751" t="s">
        <v>2649</v>
      </c>
    </row>
    <row r="1752" spans="3:15" ht="10.5">
      <c r="C1752" t="s">
        <v>2650</v>
      </c>
      <c r="G1752" t="s">
        <v>2651</v>
      </c>
      <c r="L1752" t="s">
        <v>1029</v>
      </c>
      <c r="O1752" t="s">
        <v>2652</v>
      </c>
    </row>
    <row r="1753" spans="3:12" ht="10.5">
      <c r="C1753" t="s">
        <v>2653</v>
      </c>
      <c r="G1753" t="s">
        <v>2654</v>
      </c>
      <c r="L1753" t="s">
        <v>1030</v>
      </c>
    </row>
    <row r="1754" spans="3:12" ht="10.5">
      <c r="C1754" t="s">
        <v>2655</v>
      </c>
      <c r="G1754" t="s">
        <v>2656</v>
      </c>
      <c r="L1754" t="s">
        <v>1031</v>
      </c>
    </row>
    <row r="1755" spans="3:12" ht="10.5">
      <c r="C1755" t="s">
        <v>2657</v>
      </c>
      <c r="G1755" t="s">
        <v>2658</v>
      </c>
      <c r="L1755" t="s">
        <v>1032</v>
      </c>
    </row>
    <row r="1756" spans="3:12" ht="10.5">
      <c r="C1756" t="s">
        <v>2659</v>
      </c>
      <c r="G1756" t="s">
        <v>2660</v>
      </c>
      <c r="L1756" t="s">
        <v>1033</v>
      </c>
    </row>
    <row r="1757" spans="3:12" ht="10.5">
      <c r="C1757" t="s">
        <v>2661</v>
      </c>
      <c r="G1757" t="s">
        <v>2662</v>
      </c>
      <c r="L1757" t="s">
        <v>1034</v>
      </c>
    </row>
    <row r="1758" spans="3:12" ht="10.5">
      <c r="C1758" t="s">
        <v>2663</v>
      </c>
      <c r="G1758" t="s">
        <v>2664</v>
      </c>
      <c r="L1758" t="s">
        <v>2665</v>
      </c>
    </row>
    <row r="1759" spans="3:7" ht="10.5">
      <c r="C1759" t="s">
        <v>2666</v>
      </c>
      <c r="G1759" t="s">
        <v>2667</v>
      </c>
    </row>
    <row r="1760" ht="10.5">
      <c r="C1760" t="s">
        <v>2668</v>
      </c>
    </row>
    <row r="1761" ht="10.5">
      <c r="C1761" t="s">
        <v>2669</v>
      </c>
    </row>
    <row r="1762" ht="10.5">
      <c r="C1762" t="s">
        <v>2670</v>
      </c>
    </row>
    <row r="1763" ht="10.5">
      <c r="C1763" t="s">
        <v>2671</v>
      </c>
    </row>
    <row r="1764" ht="10.5">
      <c r="C1764" t="s">
        <v>2672</v>
      </c>
    </row>
    <row r="1765" ht="10.5">
      <c r="C1765" t="s">
        <v>2673</v>
      </c>
    </row>
    <row r="1769" spans="2:8" ht="14.25">
      <c r="B1769" s="95" t="s">
        <v>2674</v>
      </c>
      <c r="C1769" s="96"/>
      <c r="D1769" s="96"/>
      <c r="E1769" s="96"/>
      <c r="F1769" s="96"/>
      <c r="G1769" s="96"/>
      <c r="H1769" s="97"/>
    </row>
    <row r="1771" spans="3:22" ht="10.5">
      <c r="C1771" s="98" t="s">
        <v>968</v>
      </c>
      <c r="G1771" s="98" t="s">
        <v>551</v>
      </c>
      <c r="K1771" s="98" t="s">
        <v>539</v>
      </c>
      <c r="O1771" s="98" t="s">
        <v>1270</v>
      </c>
      <c r="S1771" s="98" t="s">
        <v>557</v>
      </c>
      <c r="V1771" s="98" t="s">
        <v>530</v>
      </c>
    </row>
    <row r="1772" spans="3:22" ht="10.5">
      <c r="C1772" t="s">
        <v>517</v>
      </c>
      <c r="G1772" t="s">
        <v>517</v>
      </c>
      <c r="K1772" t="s">
        <v>517</v>
      </c>
      <c r="O1772" t="s">
        <v>517</v>
      </c>
      <c r="S1772" t="s">
        <v>517</v>
      </c>
      <c r="V1772" t="s">
        <v>517</v>
      </c>
    </row>
    <row r="1773" spans="3:22" ht="10.5">
      <c r="C1773" t="s">
        <v>1048</v>
      </c>
      <c r="G1773" t="s">
        <v>1048</v>
      </c>
      <c r="K1773" t="s">
        <v>1048</v>
      </c>
      <c r="O1773" t="s">
        <v>1048</v>
      </c>
      <c r="S1773" t="s">
        <v>1048</v>
      </c>
      <c r="V1773" t="s">
        <v>1048</v>
      </c>
    </row>
    <row r="1774" spans="3:22" ht="10.5">
      <c r="C1774" t="s">
        <v>2675</v>
      </c>
      <c r="G1774" t="s">
        <v>2675</v>
      </c>
      <c r="K1774" t="s">
        <v>2675</v>
      </c>
      <c r="O1774" t="s">
        <v>2675</v>
      </c>
      <c r="S1774" t="s">
        <v>2676</v>
      </c>
      <c r="V1774" t="s">
        <v>2675</v>
      </c>
    </row>
    <row r="1775" spans="3:22" ht="10.5">
      <c r="C1775" t="s">
        <v>2677</v>
      </c>
      <c r="G1775" t="s">
        <v>2677</v>
      </c>
      <c r="K1775" t="s">
        <v>2677</v>
      </c>
      <c r="O1775" t="s">
        <v>2677</v>
      </c>
      <c r="S1775" t="s">
        <v>2678</v>
      </c>
      <c r="V1775" t="s">
        <v>2677</v>
      </c>
    </row>
    <row r="1776" spans="3:22" ht="10.5">
      <c r="C1776" t="s">
        <v>2679</v>
      </c>
      <c r="G1776" t="s">
        <v>2679</v>
      </c>
      <c r="K1776" t="s">
        <v>2679</v>
      </c>
      <c r="O1776" t="s">
        <v>2679</v>
      </c>
      <c r="S1776" t="s">
        <v>2680</v>
      </c>
      <c r="V1776" t="s">
        <v>2679</v>
      </c>
    </row>
    <row r="1777" spans="3:19" ht="10.5">
      <c r="C1777" t="s">
        <v>2681</v>
      </c>
      <c r="G1777" t="s">
        <v>2681</v>
      </c>
      <c r="K1777" t="s">
        <v>2681</v>
      </c>
      <c r="O1777" t="s">
        <v>2681</v>
      </c>
      <c r="S1777" t="s">
        <v>2682</v>
      </c>
    </row>
    <row r="1778" spans="3:15" ht="10.5">
      <c r="C1778" t="s">
        <v>2683</v>
      </c>
      <c r="G1778" t="s">
        <v>2683</v>
      </c>
      <c r="K1778" t="s">
        <v>2684</v>
      </c>
      <c r="O1778" t="s">
        <v>2683</v>
      </c>
    </row>
    <row r="1779" spans="3:15" ht="10.5">
      <c r="C1779" t="s">
        <v>2685</v>
      </c>
      <c r="G1779" t="s">
        <v>2685</v>
      </c>
      <c r="K1779" t="s">
        <v>2686</v>
      </c>
      <c r="O1779" t="s">
        <v>2685</v>
      </c>
    </row>
    <row r="1780" spans="3:15" ht="10.5">
      <c r="C1780" t="s">
        <v>2687</v>
      </c>
      <c r="G1780" t="s">
        <v>2688</v>
      </c>
      <c r="K1780" t="s">
        <v>2689</v>
      </c>
      <c r="O1780" t="s">
        <v>2690</v>
      </c>
    </row>
    <row r="1781" spans="3:7" ht="10.5">
      <c r="C1781" t="s">
        <v>2691</v>
      </c>
      <c r="G1781" t="s">
        <v>2692</v>
      </c>
    </row>
    <row r="1782" ht="10.5">
      <c r="C1782" t="s">
        <v>2693</v>
      </c>
    </row>
    <row r="1786" spans="2:8" ht="14.25">
      <c r="B1786" s="95" t="s">
        <v>2694</v>
      </c>
      <c r="C1786" s="96"/>
      <c r="D1786" s="96"/>
      <c r="E1786" s="96"/>
      <c r="F1786" s="96"/>
      <c r="G1786" s="96"/>
      <c r="H1786" s="97"/>
    </row>
    <row r="1788" ht="10.5">
      <c r="C1788" s="98" t="s">
        <v>551</v>
      </c>
    </row>
    <row r="1789" ht="10.5">
      <c r="C1789" t="s">
        <v>517</v>
      </c>
    </row>
    <row r="1790" ht="10.5">
      <c r="C1790" t="s">
        <v>2695</v>
      </c>
    </row>
    <row r="1791" ht="10.5">
      <c r="C1791" t="s">
        <v>2696</v>
      </c>
    </row>
    <row r="1792" ht="10.5">
      <c r="C1792" t="s">
        <v>2697</v>
      </c>
    </row>
    <row r="1793" ht="10.5">
      <c r="C1793" t="s">
        <v>2698</v>
      </c>
    </row>
    <row r="1794" ht="10.5">
      <c r="C1794" t="s">
        <v>2699</v>
      </c>
    </row>
    <row r="1795" ht="10.5">
      <c r="C1795" t="s">
        <v>2700</v>
      </c>
    </row>
    <row r="1796" ht="10.5">
      <c r="C1796" t="s">
        <v>2701</v>
      </c>
    </row>
    <row r="1797" ht="10.5">
      <c r="C1797" t="s">
        <v>2702</v>
      </c>
    </row>
    <row r="1798" ht="10.5">
      <c r="C1798" t="s">
        <v>2703</v>
      </c>
    </row>
    <row r="1802" spans="2:10" ht="14.25">
      <c r="B1802" s="95" t="s">
        <v>2704</v>
      </c>
      <c r="C1802" s="96"/>
      <c r="D1802" s="96"/>
      <c r="E1802" s="96"/>
      <c r="F1802" s="96"/>
      <c r="G1802" s="96"/>
      <c r="H1802" s="96"/>
      <c r="I1802" s="96"/>
      <c r="J1802" s="97"/>
    </row>
    <row r="1804" ht="10.5">
      <c r="C1804" s="98" t="s">
        <v>1344</v>
      </c>
    </row>
    <row r="1805" ht="10.5">
      <c r="C1805" t="s">
        <v>558</v>
      </c>
    </row>
    <row r="1806" ht="10.5">
      <c r="C1806" t="s">
        <v>2705</v>
      </c>
    </row>
    <row r="1807" ht="10.5">
      <c r="C1807" t="s">
        <v>2706</v>
      </c>
    </row>
    <row r="1808" ht="10.5">
      <c r="C1808" t="s">
        <v>2707</v>
      </c>
    </row>
    <row r="1809" ht="10.5">
      <c r="C1809" t="s">
        <v>2708</v>
      </c>
    </row>
    <row r="1810" ht="10.5">
      <c r="C1810" t="s">
        <v>2709</v>
      </c>
    </row>
    <row r="1811" ht="10.5">
      <c r="C1811" t="s">
        <v>2710</v>
      </c>
    </row>
    <row r="1812" ht="10.5">
      <c r="C1812" t="s">
        <v>2711</v>
      </c>
    </row>
    <row r="1813" ht="10.5">
      <c r="C1813" t="s">
        <v>2712</v>
      </c>
    </row>
    <row r="1814" ht="10.5">
      <c r="C1814" t="s">
        <v>2713</v>
      </c>
    </row>
    <row r="1815" ht="10.5">
      <c r="C1815" t="s">
        <v>2714</v>
      </c>
    </row>
    <row r="1816" ht="10.5">
      <c r="C1816" t="s">
        <v>2715</v>
      </c>
    </row>
    <row r="1817" ht="10.5">
      <c r="C1817" t="s">
        <v>2716</v>
      </c>
    </row>
    <row r="1818" ht="10.5">
      <c r="C1818" t="s">
        <v>2717</v>
      </c>
    </row>
    <row r="1819" ht="10.5">
      <c r="C1819" t="s">
        <v>2718</v>
      </c>
    </row>
    <row r="1823" spans="2:8" ht="14.25">
      <c r="B1823" s="95" t="s">
        <v>2719</v>
      </c>
      <c r="C1823" s="96"/>
      <c r="D1823" s="96"/>
      <c r="E1823" s="96"/>
      <c r="F1823" s="96"/>
      <c r="G1823" s="96"/>
      <c r="H1823" s="97"/>
    </row>
    <row r="1825" ht="10.5">
      <c r="C1825" s="98" t="s">
        <v>515</v>
      </c>
    </row>
    <row r="1826" ht="10.5">
      <c r="C1826" t="s">
        <v>517</v>
      </c>
    </row>
    <row r="1827" ht="10.5">
      <c r="C1827" t="s">
        <v>2720</v>
      </c>
    </row>
    <row r="1828" ht="10.5">
      <c r="C1828" t="s">
        <v>2721</v>
      </c>
    </row>
    <row r="1832" spans="2:8" ht="14.25">
      <c r="B1832" s="95" t="s">
        <v>2722</v>
      </c>
      <c r="C1832" s="96"/>
      <c r="D1832" s="96"/>
      <c r="E1832" s="96"/>
      <c r="F1832" s="96"/>
      <c r="G1832" s="96"/>
      <c r="H1832" s="97"/>
    </row>
    <row r="1834" spans="3:6" ht="10.5">
      <c r="C1834" s="98" t="s">
        <v>530</v>
      </c>
      <c r="F1834" s="98"/>
    </row>
    <row r="1835" ht="10.5">
      <c r="C1835" t="s">
        <v>517</v>
      </c>
    </row>
    <row r="1836" ht="10.5">
      <c r="C1836" t="s">
        <v>2723</v>
      </c>
    </row>
    <row r="1837" ht="10.5">
      <c r="C1837" t="s">
        <v>2724</v>
      </c>
    </row>
    <row r="1838" ht="10.5">
      <c r="C1838" t="s">
        <v>2725</v>
      </c>
    </row>
    <row r="1839" ht="10.5">
      <c r="C1839" t="s">
        <v>2726</v>
      </c>
    </row>
    <row r="1843" spans="2:11" ht="14.25">
      <c r="B1843" s="95" t="s">
        <v>2727</v>
      </c>
      <c r="C1843" s="96"/>
      <c r="D1843" s="96"/>
      <c r="E1843" s="96"/>
      <c r="F1843" s="96"/>
      <c r="G1843" s="96"/>
      <c r="H1843" s="96"/>
      <c r="I1843" s="96"/>
      <c r="J1843" s="96"/>
      <c r="K1843" s="97"/>
    </row>
    <row r="1845" spans="3:8" ht="10.5">
      <c r="C1845" s="98" t="s">
        <v>554</v>
      </c>
      <c r="H1845" s="98" t="s">
        <v>557</v>
      </c>
    </row>
    <row r="1846" spans="3:8" ht="10.5">
      <c r="C1846" t="s">
        <v>517</v>
      </c>
      <c r="H1846" t="s">
        <v>517</v>
      </c>
    </row>
    <row r="1847" spans="3:8" ht="10.5">
      <c r="C1847" t="s">
        <v>2723</v>
      </c>
      <c r="H1847" t="s">
        <v>2723</v>
      </c>
    </row>
    <row r="1848" spans="3:8" ht="10.5">
      <c r="C1848" t="s">
        <v>2724</v>
      </c>
      <c r="H1848" t="s">
        <v>2724</v>
      </c>
    </row>
    <row r="1849" spans="3:8" ht="10.5">
      <c r="C1849" t="s">
        <v>2728</v>
      </c>
      <c r="H1849" t="s">
        <v>2725</v>
      </c>
    </row>
    <row r="1850" spans="3:8" ht="10.5">
      <c r="C1850" t="s">
        <v>2725</v>
      </c>
      <c r="H1850" t="s">
        <v>2729</v>
      </c>
    </row>
    <row r="1851" spans="3:8" ht="10.5">
      <c r="C1851" t="s">
        <v>2730</v>
      </c>
      <c r="H1851" t="s">
        <v>2726</v>
      </c>
    </row>
    <row r="1852" ht="10.5">
      <c r="C1852" t="s">
        <v>2726</v>
      </c>
    </row>
    <row r="1856" spans="2:14" ht="14.25">
      <c r="B1856" s="95" t="s">
        <v>2731</v>
      </c>
      <c r="C1856" s="96"/>
      <c r="D1856" s="96"/>
      <c r="E1856" s="96"/>
      <c r="F1856" s="96"/>
      <c r="G1856" s="96"/>
      <c r="H1856" s="96"/>
      <c r="I1856" s="96"/>
      <c r="J1856" s="96"/>
      <c r="K1856" s="96"/>
      <c r="L1856" s="96"/>
      <c r="M1856" s="96"/>
      <c r="N1856" s="97"/>
    </row>
    <row r="1858" spans="3:11" ht="10.5">
      <c r="C1858" s="98" t="s">
        <v>1344</v>
      </c>
      <c r="K1858" s="98" t="s">
        <v>539</v>
      </c>
    </row>
    <row r="1859" spans="3:11" ht="10.5">
      <c r="C1859" t="s">
        <v>517</v>
      </c>
      <c r="K1859" t="s">
        <v>517</v>
      </c>
    </row>
    <row r="1860" spans="3:11" ht="10.5">
      <c r="C1860" t="s">
        <v>2723</v>
      </c>
      <c r="K1860" t="s">
        <v>2723</v>
      </c>
    </row>
    <row r="1861" spans="3:11" ht="10.5">
      <c r="C1861" t="s">
        <v>2732</v>
      </c>
      <c r="K1861" t="s">
        <v>2733</v>
      </c>
    </row>
    <row r="1862" spans="3:11" ht="10.5">
      <c r="C1862" t="s">
        <v>2734</v>
      </c>
      <c r="K1862" t="s">
        <v>2735</v>
      </c>
    </row>
    <row r="1863" spans="3:11" ht="10.5">
      <c r="C1863" t="s">
        <v>2724</v>
      </c>
      <c r="K1863" t="s">
        <v>2724</v>
      </c>
    </row>
    <row r="1864" spans="3:11" ht="10.5">
      <c r="C1864" t="s">
        <v>2736</v>
      </c>
      <c r="K1864" t="s">
        <v>2728</v>
      </c>
    </row>
    <row r="1865" spans="3:11" ht="10.5">
      <c r="C1865" t="s">
        <v>2737</v>
      </c>
      <c r="K1865" t="s">
        <v>2725</v>
      </c>
    </row>
    <row r="1866" spans="3:11" ht="10.5">
      <c r="C1866" t="s">
        <v>2738</v>
      </c>
      <c r="K1866" t="s">
        <v>2730</v>
      </c>
    </row>
    <row r="1867" spans="3:11" ht="10.5">
      <c r="C1867" t="s">
        <v>2739</v>
      </c>
      <c r="K1867" t="s">
        <v>2726</v>
      </c>
    </row>
    <row r="1868" ht="10.5">
      <c r="C1868" t="s">
        <v>2725</v>
      </c>
    </row>
    <row r="1869" ht="10.5">
      <c r="C1869" t="s">
        <v>2740</v>
      </c>
    </row>
    <row r="1870" ht="10.5">
      <c r="C1870" t="s">
        <v>2741</v>
      </c>
    </row>
    <row r="1871" ht="10.5">
      <c r="C1871" t="s">
        <v>2742</v>
      </c>
    </row>
    <row r="1872" ht="10.5">
      <c r="C1872" t="s">
        <v>2743</v>
      </c>
    </row>
    <row r="1873" ht="10.5">
      <c r="C1873" t="s">
        <v>2726</v>
      </c>
    </row>
    <row r="1877" spans="2:8" ht="14.25">
      <c r="B1877" s="95" t="s">
        <v>2744</v>
      </c>
      <c r="C1877" s="96"/>
      <c r="D1877" s="96"/>
      <c r="E1877" s="96"/>
      <c r="F1877" s="96"/>
      <c r="G1877" s="96"/>
      <c r="H1877" s="97"/>
    </row>
    <row r="1879" ht="10.5">
      <c r="C1879" s="98" t="s">
        <v>551</v>
      </c>
    </row>
    <row r="1880" ht="10.5">
      <c r="C1880" t="s">
        <v>517</v>
      </c>
    </row>
    <row r="1881" ht="10.5">
      <c r="C1881" t="s">
        <v>2745</v>
      </c>
    </row>
    <row r="1882" ht="10.5">
      <c r="C1882" t="s">
        <v>2746</v>
      </c>
    </row>
    <row r="1883" ht="10.5">
      <c r="C1883" t="s">
        <v>2747</v>
      </c>
    </row>
    <row r="1884" ht="10.5">
      <c r="C1884" t="s">
        <v>2748</v>
      </c>
    </row>
    <row r="1885" ht="10.5">
      <c r="C1885" t="s">
        <v>2749</v>
      </c>
    </row>
    <row r="1886" ht="10.5">
      <c r="C1886" t="s">
        <v>2750</v>
      </c>
    </row>
    <row r="1887" ht="10.5">
      <c r="C1887" t="s">
        <v>2751</v>
      </c>
    </row>
    <row r="1888" ht="10.5">
      <c r="C1888" t="s">
        <v>2752</v>
      </c>
    </row>
    <row r="1889" ht="10.5">
      <c r="C1889" t="s">
        <v>2703</v>
      </c>
    </row>
    <row r="1893" spans="2:8" ht="14.25">
      <c r="B1893" s="95" t="s">
        <v>2753</v>
      </c>
      <c r="C1893" s="96"/>
      <c r="D1893" s="96"/>
      <c r="E1893" s="96"/>
      <c r="F1893" s="96"/>
      <c r="G1893" s="96"/>
      <c r="H1893" s="97"/>
    </row>
    <row r="1895" spans="3:6" ht="10.5">
      <c r="C1895" s="98" t="s">
        <v>522</v>
      </c>
      <c r="F1895" s="98" t="s">
        <v>515</v>
      </c>
    </row>
    <row r="1896" spans="3:6" ht="10.5">
      <c r="C1896" t="s">
        <v>517</v>
      </c>
      <c r="F1896" t="s">
        <v>517</v>
      </c>
    </row>
    <row r="1897" spans="3:6" ht="10.5">
      <c r="C1897" t="s">
        <v>2754</v>
      </c>
      <c r="F1897" t="s">
        <v>2755</v>
      </c>
    </row>
    <row r="1898" spans="3:6" ht="10.5">
      <c r="C1898" t="s">
        <v>2756</v>
      </c>
      <c r="F1898" t="s">
        <v>2757</v>
      </c>
    </row>
    <row r="1899" ht="10.5">
      <c r="C1899" t="s">
        <v>2758</v>
      </c>
    </row>
    <row r="1903" spans="2:8" ht="14.25">
      <c r="B1903" s="95" t="s">
        <v>2759</v>
      </c>
      <c r="C1903" s="96"/>
      <c r="D1903" s="96"/>
      <c r="E1903" s="96"/>
      <c r="F1903" s="96"/>
      <c r="G1903" s="96"/>
      <c r="H1903" s="97"/>
    </row>
    <row r="1905" ht="10.5">
      <c r="C1905" s="98" t="s">
        <v>515</v>
      </c>
    </row>
    <row r="1906" ht="10.5">
      <c r="C1906" t="s">
        <v>517</v>
      </c>
    </row>
    <row r="1907" ht="10.5">
      <c r="C1907" t="s">
        <v>2760</v>
      </c>
    </row>
    <row r="1908" ht="10.5">
      <c r="C1908" t="s">
        <v>2761</v>
      </c>
    </row>
    <row r="1912" spans="2:11" ht="14.25">
      <c r="B1912" s="95" t="s">
        <v>2762</v>
      </c>
      <c r="C1912" s="96"/>
      <c r="D1912" s="96"/>
      <c r="E1912" s="96"/>
      <c r="F1912" s="96"/>
      <c r="G1912" s="96"/>
      <c r="H1912" s="96"/>
      <c r="I1912" s="96"/>
      <c r="J1912" s="96"/>
      <c r="K1912" s="97"/>
    </row>
    <row r="1914" spans="3:12" ht="10.5">
      <c r="C1914" s="98" t="s">
        <v>530</v>
      </c>
      <c r="F1914" s="98" t="s">
        <v>522</v>
      </c>
      <c r="I1914" s="98" t="s">
        <v>1272</v>
      </c>
      <c r="L1914" s="98" t="s">
        <v>515</v>
      </c>
    </row>
    <row r="1915" spans="3:12" ht="10.5">
      <c r="C1915" t="s">
        <v>517</v>
      </c>
      <c r="F1915" t="s">
        <v>517</v>
      </c>
      <c r="I1915" t="s">
        <v>517</v>
      </c>
      <c r="L1915" t="s">
        <v>517</v>
      </c>
    </row>
    <row r="1916" spans="3:12" ht="10.5">
      <c r="C1916" t="s">
        <v>2764</v>
      </c>
      <c r="F1916" t="s">
        <v>2765</v>
      </c>
      <c r="I1916" t="s">
        <v>2764</v>
      </c>
      <c r="L1916" t="s">
        <v>2765</v>
      </c>
    </row>
    <row r="1917" spans="3:12" ht="10.5">
      <c r="C1917" t="s">
        <v>2766</v>
      </c>
      <c r="F1917" t="s">
        <v>2766</v>
      </c>
      <c r="I1917" t="s">
        <v>2767</v>
      </c>
      <c r="L1917" t="s">
        <v>2767</v>
      </c>
    </row>
    <row r="1918" spans="3:9" ht="10.5">
      <c r="C1918" t="s">
        <v>2768</v>
      </c>
      <c r="F1918" t="s">
        <v>2768</v>
      </c>
      <c r="I1918" t="s">
        <v>2769</v>
      </c>
    </row>
    <row r="1919" ht="10.5">
      <c r="C1919" t="s">
        <v>2769</v>
      </c>
    </row>
    <row r="1923" spans="2:16" ht="14.25">
      <c r="B1923" s="95" t="s">
        <v>2770</v>
      </c>
      <c r="C1923" s="96"/>
      <c r="D1923" s="96"/>
      <c r="E1923" s="96"/>
      <c r="F1923" s="96"/>
      <c r="G1923" s="96"/>
      <c r="H1923" s="96"/>
      <c r="I1923" s="96"/>
      <c r="J1923" s="96"/>
      <c r="K1923" s="96"/>
      <c r="L1923" s="96"/>
      <c r="M1923" s="96"/>
      <c r="N1923" s="96"/>
      <c r="O1923" s="96"/>
      <c r="P1923" s="97"/>
    </row>
    <row r="1925" ht="10.5">
      <c r="C1925" s="98" t="s">
        <v>557</v>
      </c>
    </row>
    <row r="1926" ht="10.5">
      <c r="C1926" t="s">
        <v>517</v>
      </c>
    </row>
    <row r="1927" ht="10.5">
      <c r="C1927" t="s">
        <v>2765</v>
      </c>
    </row>
    <row r="1928" ht="10.5">
      <c r="C1928" t="s">
        <v>1284</v>
      </c>
    </row>
    <row r="1929" ht="10.5">
      <c r="C1929" t="s">
        <v>2771</v>
      </c>
    </row>
    <row r="1930" ht="10.5">
      <c r="C1930" t="s">
        <v>2772</v>
      </c>
    </row>
    <row r="1931" ht="10.5">
      <c r="C1931" t="s">
        <v>2773</v>
      </c>
    </row>
    <row r="1935" spans="2:15" ht="14.25">
      <c r="B1935" s="95" t="s">
        <v>2774</v>
      </c>
      <c r="C1935" s="96"/>
      <c r="D1935" s="96"/>
      <c r="E1935" s="96"/>
      <c r="F1935" s="96"/>
      <c r="G1935" s="96"/>
      <c r="H1935" s="96"/>
      <c r="I1935" s="96"/>
      <c r="J1935" s="96"/>
      <c r="K1935" s="96"/>
      <c r="L1935" s="96"/>
      <c r="M1935" s="96"/>
      <c r="N1935" s="96"/>
      <c r="O1935" s="97"/>
    </row>
    <row r="1937" ht="10.5">
      <c r="C1937" s="98" t="s">
        <v>1269</v>
      </c>
    </row>
    <row r="1938" ht="10.5">
      <c r="C1938" t="s">
        <v>517</v>
      </c>
    </row>
    <row r="1939" ht="10.5">
      <c r="C1939" t="s">
        <v>2764</v>
      </c>
    </row>
    <row r="1940" ht="10.5">
      <c r="C1940" t="s">
        <v>2766</v>
      </c>
    </row>
    <row r="1941" ht="10.5">
      <c r="C1941" t="s">
        <v>2775</v>
      </c>
    </row>
    <row r="1942" ht="10.5">
      <c r="C1942" t="s">
        <v>2776</v>
      </c>
    </row>
    <row r="1943" ht="10.5">
      <c r="C1943" t="s">
        <v>2777</v>
      </c>
    </row>
    <row r="1944" ht="10.5">
      <c r="C1944" t="s">
        <v>2778</v>
      </c>
    </row>
    <row r="1945" ht="10.5">
      <c r="C1945" t="s">
        <v>2779</v>
      </c>
    </row>
    <row r="1946" ht="10.5">
      <c r="C1946" t="s">
        <v>2780</v>
      </c>
    </row>
    <row r="1947" ht="10.5">
      <c r="C1947" t="s">
        <v>2781</v>
      </c>
    </row>
    <row r="1948" ht="10.5">
      <c r="C1948" t="s">
        <v>2782</v>
      </c>
    </row>
    <row r="1949" ht="10.5">
      <c r="C1949" t="s">
        <v>2768</v>
      </c>
    </row>
    <row r="1950" ht="10.5">
      <c r="C1950" t="s">
        <v>2769</v>
      </c>
    </row>
    <row r="1954" spans="2:14" ht="14.25">
      <c r="B1954" s="95" t="s">
        <v>2783</v>
      </c>
      <c r="C1954" s="96"/>
      <c r="D1954" s="96"/>
      <c r="E1954" s="96"/>
      <c r="F1954" s="96"/>
      <c r="G1954" s="96"/>
      <c r="H1954" s="96"/>
      <c r="I1954" s="96"/>
      <c r="J1954" s="96"/>
      <c r="K1954" s="96"/>
      <c r="L1954" s="96"/>
      <c r="M1954" s="96"/>
      <c r="N1954" s="97"/>
    </row>
    <row r="1956" ht="10.5">
      <c r="C1956" s="98" t="s">
        <v>550</v>
      </c>
    </row>
    <row r="1957" ht="10.5">
      <c r="C1957" t="s">
        <v>517</v>
      </c>
    </row>
    <row r="1958" ht="10.5">
      <c r="C1958" t="s">
        <v>2764</v>
      </c>
    </row>
    <row r="1959" ht="10.5">
      <c r="C1959" t="s">
        <v>2784</v>
      </c>
    </row>
    <row r="1960" ht="10.5">
      <c r="C1960" t="s">
        <v>2785</v>
      </c>
    </row>
    <row r="1961" ht="10.5">
      <c r="C1961" t="s">
        <v>2786</v>
      </c>
    </row>
    <row r="1962" ht="10.5">
      <c r="C1962" t="s">
        <v>2787</v>
      </c>
    </row>
    <row r="1963" ht="10.5">
      <c r="C1963" t="s">
        <v>2788</v>
      </c>
    </row>
    <row r="1964" ht="10.5">
      <c r="C1964" t="s">
        <v>2789</v>
      </c>
    </row>
    <row r="1965" ht="10.5">
      <c r="C1965" t="s">
        <v>2790</v>
      </c>
    </row>
    <row r="1966" ht="10.5">
      <c r="C1966" t="s">
        <v>2791</v>
      </c>
    </row>
    <row r="1967" ht="10.5">
      <c r="C1967" t="s">
        <v>2792</v>
      </c>
    </row>
    <row r="1968" ht="10.5">
      <c r="C1968" t="s">
        <v>2793</v>
      </c>
    </row>
    <row r="1969" ht="10.5">
      <c r="C1969" t="s">
        <v>2794</v>
      </c>
    </row>
    <row r="1970" ht="10.5">
      <c r="C1970" t="s">
        <v>2769</v>
      </c>
    </row>
    <row r="1974" spans="2:18" ht="14.25">
      <c r="B1974" s="95" t="s">
        <v>2795</v>
      </c>
      <c r="C1974" s="96"/>
      <c r="D1974" s="96"/>
      <c r="E1974" s="96"/>
      <c r="F1974" s="96"/>
      <c r="G1974" s="96"/>
      <c r="H1974" s="96"/>
      <c r="I1974" s="96"/>
      <c r="J1974" s="96"/>
      <c r="K1974" s="96"/>
      <c r="L1974" s="96"/>
      <c r="M1974" s="96"/>
      <c r="N1974" s="96"/>
      <c r="O1974" s="96"/>
      <c r="P1974" s="96"/>
      <c r="Q1974" s="96"/>
      <c r="R1974" s="97"/>
    </row>
    <row r="1976" ht="10.5">
      <c r="C1976" s="98" t="s">
        <v>2626</v>
      </c>
    </row>
    <row r="1977" ht="10.5">
      <c r="C1977" t="s">
        <v>517</v>
      </c>
    </row>
    <row r="1978" ht="10.5">
      <c r="C1978" t="s">
        <v>2764</v>
      </c>
    </row>
    <row r="1979" ht="10.5">
      <c r="C1979" t="s">
        <v>2766</v>
      </c>
    </row>
    <row r="1980" ht="10.5">
      <c r="C1980" t="s">
        <v>2768</v>
      </c>
    </row>
    <row r="1981" ht="10.5">
      <c r="C1981" t="s">
        <v>2796</v>
      </c>
    </row>
    <row r="1982" ht="10.5">
      <c r="C1982" t="s">
        <v>2797</v>
      </c>
    </row>
    <row r="1983" ht="10.5">
      <c r="C1983" t="s">
        <v>2798</v>
      </c>
    </row>
    <row r="1984" ht="10.5">
      <c r="C1984" t="s">
        <v>2799</v>
      </c>
    </row>
    <row r="1985" ht="10.5">
      <c r="C1985" t="s">
        <v>2800</v>
      </c>
    </row>
    <row r="1986" ht="10.5">
      <c r="C1986" t="s">
        <v>2801</v>
      </c>
    </row>
    <row r="1987" ht="10.5">
      <c r="C1987" t="s">
        <v>2802</v>
      </c>
    </row>
    <row r="1988" ht="10.5">
      <c r="C1988" t="s">
        <v>2803</v>
      </c>
    </row>
    <row r="1989" ht="10.5">
      <c r="C1989" t="s">
        <v>2804</v>
      </c>
    </row>
    <row r="1990" ht="10.5">
      <c r="C1990" t="s">
        <v>2805</v>
      </c>
    </row>
    <row r="1991" ht="10.5">
      <c r="C1991" t="s">
        <v>2806</v>
      </c>
    </row>
    <row r="1992" ht="10.5">
      <c r="C1992" t="s">
        <v>2769</v>
      </c>
    </row>
    <row r="1993" ht="10.5">
      <c r="C1993" t="s">
        <v>2807</v>
      </c>
    </row>
    <row r="1994" ht="10.5">
      <c r="C1994" t="s">
        <v>2808</v>
      </c>
    </row>
    <row r="1995" ht="10.5">
      <c r="C1995" t="s">
        <v>2809</v>
      </c>
    </row>
    <row r="1996" ht="10.5">
      <c r="C1996" t="s">
        <v>2810</v>
      </c>
    </row>
    <row r="1997" ht="10.5">
      <c r="C1997" t="s">
        <v>2811</v>
      </c>
    </row>
    <row r="1998" ht="10.5">
      <c r="C1998" t="s">
        <v>2812</v>
      </c>
    </row>
    <row r="1999" ht="10.5">
      <c r="C1999" t="s">
        <v>2813</v>
      </c>
    </row>
    <row r="2000" ht="10.5">
      <c r="C2000" t="s">
        <v>2814</v>
      </c>
    </row>
    <row r="2001" ht="10.5">
      <c r="C2001" t="s">
        <v>2815</v>
      </c>
    </row>
    <row r="2002" ht="10.5">
      <c r="C2002" t="s">
        <v>2816</v>
      </c>
    </row>
    <row r="2003" ht="10.5">
      <c r="C2003" t="s">
        <v>2817</v>
      </c>
    </row>
    <row r="2007" spans="2:8" ht="14.25">
      <c r="B2007" s="95" t="s">
        <v>2818</v>
      </c>
      <c r="C2007" s="96"/>
      <c r="D2007" s="96"/>
      <c r="E2007" s="96"/>
      <c r="F2007" s="96"/>
      <c r="G2007" s="96"/>
      <c r="H2007" s="97"/>
    </row>
    <row r="2009" spans="3:7" ht="10.5">
      <c r="C2009" s="98" t="s">
        <v>539</v>
      </c>
      <c r="G2009" s="98" t="s">
        <v>530</v>
      </c>
    </row>
    <row r="2010" spans="3:7" ht="10.5">
      <c r="C2010" t="s">
        <v>517</v>
      </c>
      <c r="G2010" t="s">
        <v>517</v>
      </c>
    </row>
    <row r="2011" spans="3:7" ht="10.5">
      <c r="C2011" t="s">
        <v>2819</v>
      </c>
      <c r="G2011" t="s">
        <v>2820</v>
      </c>
    </row>
    <row r="2012" spans="3:7" ht="10.5">
      <c r="C2012" t="s">
        <v>2696</v>
      </c>
      <c r="G2012" t="s">
        <v>2821</v>
      </c>
    </row>
    <row r="2013" spans="3:7" ht="10.5">
      <c r="C2013" t="s">
        <v>2697</v>
      </c>
      <c r="G2013" t="s">
        <v>2822</v>
      </c>
    </row>
    <row r="2014" spans="3:7" ht="10.5">
      <c r="C2014" t="s">
        <v>2823</v>
      </c>
      <c r="G2014" t="s">
        <v>2824</v>
      </c>
    </row>
    <row r="2015" ht="10.5">
      <c r="C2015" t="s">
        <v>2825</v>
      </c>
    </row>
    <row r="2016" ht="10.5">
      <c r="C2016" t="s">
        <v>2700</v>
      </c>
    </row>
    <row r="2017" ht="10.5">
      <c r="C2017" t="s">
        <v>2701</v>
      </c>
    </row>
    <row r="2018" ht="10.5">
      <c r="C2018" t="s">
        <v>2826</v>
      </c>
    </row>
    <row r="2022" spans="2:9" ht="14.25">
      <c r="B2022" s="95" t="s">
        <v>2827</v>
      </c>
      <c r="C2022" s="96"/>
      <c r="D2022" s="96"/>
      <c r="E2022" s="96"/>
      <c r="F2022" s="96"/>
      <c r="G2022" s="96"/>
      <c r="H2022" s="96"/>
      <c r="I2022" s="97"/>
    </row>
    <row r="2024" ht="10.5">
      <c r="C2024" s="98" t="s">
        <v>967</v>
      </c>
    </row>
    <row r="2025" ht="10.5">
      <c r="C2025" t="s">
        <v>558</v>
      </c>
    </row>
    <row r="2026" ht="10.5">
      <c r="C2026" t="s">
        <v>2828</v>
      </c>
    </row>
    <row r="2027" ht="10.5">
      <c r="C2027" t="s">
        <v>2829</v>
      </c>
    </row>
    <row r="2028" ht="10.5">
      <c r="C2028" t="s">
        <v>2830</v>
      </c>
    </row>
    <row r="2029" ht="10.5">
      <c r="C2029" t="s">
        <v>2831</v>
      </c>
    </row>
    <row r="2030" ht="10.5">
      <c r="C2030" t="s">
        <v>2832</v>
      </c>
    </row>
    <row r="2031" ht="10.5">
      <c r="C2031" t="s">
        <v>2833</v>
      </c>
    </row>
    <row r="2032" ht="10.5">
      <c r="C2032" t="s">
        <v>2834</v>
      </c>
    </row>
    <row r="2033" ht="10.5">
      <c r="C2033" t="s">
        <v>2835</v>
      </c>
    </row>
    <row r="2034" ht="10.5">
      <c r="C2034" t="s">
        <v>2836</v>
      </c>
    </row>
    <row r="2035" ht="10.5">
      <c r="C2035" t="s">
        <v>2837</v>
      </c>
    </row>
    <row r="2036" ht="10.5">
      <c r="C2036" t="s">
        <v>2838</v>
      </c>
    </row>
    <row r="2040" spans="2:9" ht="14.25">
      <c r="B2040" s="95" t="s">
        <v>2839</v>
      </c>
      <c r="C2040" s="96"/>
      <c r="D2040" s="96"/>
      <c r="E2040" s="96"/>
      <c r="F2040" s="96"/>
      <c r="G2040" s="96"/>
      <c r="H2040" s="96"/>
      <c r="I2040" s="97"/>
    </row>
    <row r="2042" ht="10.5">
      <c r="C2042" s="98" t="s">
        <v>539</v>
      </c>
    </row>
    <row r="2043" ht="10.5">
      <c r="C2043" t="s">
        <v>517</v>
      </c>
    </row>
    <row r="2044" ht="10.5">
      <c r="C2044" t="s">
        <v>1276</v>
      </c>
    </row>
    <row r="2045" ht="10.5">
      <c r="C2045" t="s">
        <v>2840</v>
      </c>
    </row>
    <row r="2046" ht="10.5">
      <c r="C2046" t="s">
        <v>2841</v>
      </c>
    </row>
    <row r="2047" ht="10.5">
      <c r="C2047" t="s">
        <v>2842</v>
      </c>
    </row>
    <row r="2048" ht="10.5">
      <c r="C2048" t="s">
        <v>2843</v>
      </c>
    </row>
    <row r="2049" ht="10.5">
      <c r="C2049" t="s">
        <v>2844</v>
      </c>
    </row>
    <row r="2050" ht="10.5">
      <c r="C2050" t="s">
        <v>2845</v>
      </c>
    </row>
    <row r="2051" ht="10.5">
      <c r="C2051" t="s">
        <v>2826</v>
      </c>
    </row>
    <row r="2055" spans="2:8" ht="14.25">
      <c r="B2055" s="95" t="s">
        <v>2846</v>
      </c>
      <c r="C2055" s="96"/>
      <c r="D2055" s="96"/>
      <c r="E2055" s="96"/>
      <c r="F2055" s="96"/>
      <c r="G2055" s="96"/>
      <c r="H2055" s="97"/>
    </row>
    <row r="2057" ht="10.5">
      <c r="C2057" s="98" t="s">
        <v>516</v>
      </c>
    </row>
    <row r="2058" ht="10.5">
      <c r="C2058" t="s">
        <v>517</v>
      </c>
    </row>
    <row r="2059" ht="10.5">
      <c r="C2059" t="s">
        <v>2847</v>
      </c>
    </row>
    <row r="2063" spans="2:11" ht="14.25">
      <c r="B2063" s="95" t="s">
        <v>2848</v>
      </c>
      <c r="C2063" s="96"/>
      <c r="D2063" s="96"/>
      <c r="E2063" s="96"/>
      <c r="F2063" s="96"/>
      <c r="G2063" s="96"/>
      <c r="H2063" s="96"/>
      <c r="I2063" s="96"/>
      <c r="J2063" s="96"/>
      <c r="K2063" s="97"/>
    </row>
    <row r="2065" ht="10.5">
      <c r="C2065" s="98" t="s">
        <v>530</v>
      </c>
    </row>
    <row r="2066" ht="10.5">
      <c r="C2066" t="s">
        <v>517</v>
      </c>
    </row>
    <row r="2067" ht="10.5">
      <c r="C2067" t="s">
        <v>2847</v>
      </c>
    </row>
    <row r="2068" ht="10.5">
      <c r="C2068" t="s">
        <v>2849</v>
      </c>
    </row>
    <row r="2069" ht="10.5">
      <c r="C2069" t="s">
        <v>2850</v>
      </c>
    </row>
    <row r="2070" ht="10.5">
      <c r="C2070" t="s">
        <v>2851</v>
      </c>
    </row>
    <row r="2074" spans="2:10" ht="14.25">
      <c r="B2074" s="95" t="s">
        <v>2852</v>
      </c>
      <c r="C2074" s="96"/>
      <c r="D2074" s="96"/>
      <c r="E2074" s="96"/>
      <c r="F2074" s="96"/>
      <c r="G2074" s="96"/>
      <c r="H2074" s="96"/>
      <c r="I2074" s="96"/>
      <c r="J2074" s="97"/>
    </row>
    <row r="2076" spans="3:9" ht="10.5">
      <c r="C2076" s="98" t="s">
        <v>2853</v>
      </c>
      <c r="F2076" s="98" t="s">
        <v>548</v>
      </c>
      <c r="I2076" s="98" t="s">
        <v>552</v>
      </c>
    </row>
    <row r="2077" spans="3:9" ht="10.5">
      <c r="C2077" t="s">
        <v>517</v>
      </c>
      <c r="F2077" t="s">
        <v>517</v>
      </c>
      <c r="I2077" t="s">
        <v>517</v>
      </c>
    </row>
    <row r="2078" spans="3:9" ht="10.5">
      <c r="C2078" t="s">
        <v>2854</v>
      </c>
      <c r="F2078" t="s">
        <v>2847</v>
      </c>
      <c r="I2078" t="s">
        <v>2847</v>
      </c>
    </row>
    <row r="2079" spans="3:9" ht="10.5">
      <c r="C2079" t="s">
        <v>2855</v>
      </c>
      <c r="F2079" t="s">
        <v>2856</v>
      </c>
      <c r="I2079" t="s">
        <v>2857</v>
      </c>
    </row>
    <row r="2080" spans="3:9" ht="10.5">
      <c r="C2080" t="s">
        <v>2858</v>
      </c>
      <c r="F2080" t="s">
        <v>2859</v>
      </c>
      <c r="I2080" t="s">
        <v>2860</v>
      </c>
    </row>
    <row r="2081" spans="3:9" ht="10.5">
      <c r="C2081" t="s">
        <v>2861</v>
      </c>
      <c r="F2081" t="s">
        <v>2862</v>
      </c>
      <c r="I2081" t="s">
        <v>2863</v>
      </c>
    </row>
    <row r="2082" spans="3:9" ht="10.5">
      <c r="C2082" t="s">
        <v>2864</v>
      </c>
      <c r="F2082" t="s">
        <v>2865</v>
      </c>
      <c r="I2082" t="s">
        <v>2866</v>
      </c>
    </row>
    <row r="2083" spans="3:9" ht="10.5">
      <c r="C2083" t="s">
        <v>2867</v>
      </c>
      <c r="F2083" t="s">
        <v>2868</v>
      </c>
      <c r="I2083" t="s">
        <v>2869</v>
      </c>
    </row>
    <row r="2084" spans="3:9" ht="10.5">
      <c r="C2084" t="s">
        <v>2870</v>
      </c>
      <c r="F2084" t="s">
        <v>2871</v>
      </c>
      <c r="I2084" t="s">
        <v>2872</v>
      </c>
    </row>
    <row r="2085" spans="3:6" ht="10.5">
      <c r="C2085" t="s">
        <v>2873</v>
      </c>
      <c r="F2085" t="s">
        <v>2874</v>
      </c>
    </row>
    <row r="2086" spans="3:6" ht="10.5">
      <c r="C2086" t="s">
        <v>2875</v>
      </c>
      <c r="F2086" t="s">
        <v>2876</v>
      </c>
    </row>
    <row r="2087" spans="3:6" ht="10.5">
      <c r="C2087" t="s">
        <v>2877</v>
      </c>
      <c r="F2087" t="s">
        <v>2878</v>
      </c>
    </row>
    <row r="2088" spans="3:6" ht="10.5">
      <c r="C2088" t="s">
        <v>2879</v>
      </c>
      <c r="F2088" t="s">
        <v>2880</v>
      </c>
    </row>
    <row r="2089" spans="3:6" ht="10.5">
      <c r="C2089" t="s">
        <v>2881</v>
      </c>
      <c r="F2089" t="s">
        <v>2882</v>
      </c>
    </row>
    <row r="2090" spans="3:6" ht="10.5">
      <c r="C2090" t="s">
        <v>2883</v>
      </c>
      <c r="F2090" t="s">
        <v>2884</v>
      </c>
    </row>
    <row r="2091" spans="3:6" ht="10.5">
      <c r="C2091" t="s">
        <v>2885</v>
      </c>
      <c r="F2091" t="s">
        <v>2886</v>
      </c>
    </row>
    <row r="2092" spans="3:6" ht="10.5">
      <c r="C2092" t="s">
        <v>2887</v>
      </c>
      <c r="F2092" t="s">
        <v>2888</v>
      </c>
    </row>
    <row r="2093" ht="10.5">
      <c r="C2093" t="s">
        <v>2889</v>
      </c>
    </row>
    <row r="2094" ht="10.5">
      <c r="C2094" t="s">
        <v>2890</v>
      </c>
    </row>
    <row r="2095" ht="10.5">
      <c r="C2095" t="s">
        <v>2891</v>
      </c>
    </row>
    <row r="2096" ht="10.5">
      <c r="C2096" t="s">
        <v>2892</v>
      </c>
    </row>
    <row r="2097" ht="10.5">
      <c r="C2097" t="s">
        <v>2893</v>
      </c>
    </row>
    <row r="2098" ht="10.5">
      <c r="C2098" t="s">
        <v>2894</v>
      </c>
    </row>
    <row r="2099" ht="10.5">
      <c r="C2099" t="s">
        <v>2895</v>
      </c>
    </row>
    <row r="2100" ht="10.5">
      <c r="C2100" t="s">
        <v>2896</v>
      </c>
    </row>
    <row r="2101" ht="10.5">
      <c r="C2101" t="s">
        <v>2897</v>
      </c>
    </row>
    <row r="2102" ht="10.5">
      <c r="C2102" t="s">
        <v>2898</v>
      </c>
    </row>
    <row r="2103" ht="10.5">
      <c r="C2103" t="s">
        <v>2899</v>
      </c>
    </row>
    <row r="2104" ht="10.5">
      <c r="C2104" t="s">
        <v>2900</v>
      </c>
    </row>
    <row r="2105" ht="10.5">
      <c r="C2105" t="s">
        <v>2901</v>
      </c>
    </row>
    <row r="2106" ht="10.5">
      <c r="C2106" t="s">
        <v>2902</v>
      </c>
    </row>
    <row r="2107" ht="10.5">
      <c r="C2107" t="s">
        <v>2903</v>
      </c>
    </row>
    <row r="2108" ht="10.5">
      <c r="C2108" t="s">
        <v>2904</v>
      </c>
    </row>
    <row r="2109" ht="10.5">
      <c r="C2109" t="s">
        <v>2905</v>
      </c>
    </row>
    <row r="2110" ht="10.5">
      <c r="C2110" t="s">
        <v>2906</v>
      </c>
    </row>
    <row r="2111" ht="10.5">
      <c r="C2111" t="s">
        <v>2907</v>
      </c>
    </row>
    <row r="2112" ht="10.5">
      <c r="C2112" t="s">
        <v>2908</v>
      </c>
    </row>
    <row r="2113" ht="10.5">
      <c r="C2113" t="s">
        <v>2909</v>
      </c>
    </row>
    <row r="2114" ht="10.5">
      <c r="C2114" t="s">
        <v>2910</v>
      </c>
    </row>
    <row r="2115" ht="10.5">
      <c r="C2115" t="s">
        <v>2911</v>
      </c>
    </row>
    <row r="2116" ht="10.5">
      <c r="C2116" t="s">
        <v>2912</v>
      </c>
    </row>
    <row r="2120" spans="2:8" ht="14.25">
      <c r="B2120" s="95" t="s">
        <v>2913</v>
      </c>
      <c r="C2120" s="96"/>
      <c r="D2120" s="96"/>
      <c r="E2120" s="96"/>
      <c r="F2120" s="96"/>
      <c r="G2120" s="96"/>
      <c r="H2120" s="97"/>
    </row>
    <row r="2122" ht="10.5">
      <c r="C2122" s="98" t="s">
        <v>967</v>
      </c>
    </row>
    <row r="2123" ht="10.5">
      <c r="C2123" t="s">
        <v>558</v>
      </c>
    </row>
    <row r="2124" ht="10.5">
      <c r="C2124" t="s">
        <v>2914</v>
      </c>
    </row>
    <row r="2125" ht="10.5">
      <c r="C2125" t="s">
        <v>2915</v>
      </c>
    </row>
    <row r="2126" ht="10.5">
      <c r="C2126" t="s">
        <v>2916</v>
      </c>
    </row>
    <row r="2127" ht="10.5">
      <c r="C2127" t="s">
        <v>2917</v>
      </c>
    </row>
    <row r="2128" ht="10.5">
      <c r="C2128" t="s">
        <v>2918</v>
      </c>
    </row>
    <row r="2129" ht="10.5">
      <c r="C2129" t="s">
        <v>2919</v>
      </c>
    </row>
    <row r="2130" ht="10.5">
      <c r="C2130" t="s">
        <v>2920</v>
      </c>
    </row>
    <row r="2131" ht="10.5">
      <c r="C2131" t="s">
        <v>2921</v>
      </c>
    </row>
    <row r="2132" ht="10.5">
      <c r="C2132" t="s">
        <v>2922</v>
      </c>
    </row>
    <row r="2133" ht="10.5">
      <c r="C2133" t="s">
        <v>2923</v>
      </c>
    </row>
    <row r="2134" ht="10.5">
      <c r="C2134" t="s">
        <v>2924</v>
      </c>
    </row>
    <row r="2138" spans="2:7" ht="14.25">
      <c r="B2138" s="95" t="s">
        <v>2925</v>
      </c>
      <c r="C2138" s="96"/>
      <c r="D2138" s="96"/>
      <c r="E2138" s="96"/>
      <c r="F2138" s="96"/>
      <c r="G2138" s="97"/>
    </row>
    <row r="2140" spans="3:20" ht="10.5">
      <c r="C2140" s="98" t="s">
        <v>1191</v>
      </c>
      <c r="F2140" s="98" t="s">
        <v>548</v>
      </c>
      <c r="J2140" s="98" t="s">
        <v>1344</v>
      </c>
      <c r="M2140" s="98" t="s">
        <v>539</v>
      </c>
      <c r="Q2140" s="98" t="s">
        <v>552</v>
      </c>
      <c r="T2140" s="98" t="s">
        <v>554</v>
      </c>
    </row>
    <row r="2141" spans="3:20" ht="10.5">
      <c r="C2141" t="s">
        <v>558</v>
      </c>
      <c r="F2141" t="s">
        <v>517</v>
      </c>
      <c r="J2141" t="s">
        <v>517</v>
      </c>
      <c r="M2141" t="s">
        <v>517</v>
      </c>
      <c r="Q2141" t="s">
        <v>517</v>
      </c>
      <c r="T2141" t="s">
        <v>517</v>
      </c>
    </row>
    <row r="2142" spans="3:20" ht="10.5">
      <c r="C2142" t="s">
        <v>2926</v>
      </c>
      <c r="F2142" t="s">
        <v>1048</v>
      </c>
      <c r="J2142" t="s">
        <v>1048</v>
      </c>
      <c r="M2142" t="s">
        <v>2927</v>
      </c>
      <c r="Q2142" t="s">
        <v>2927</v>
      </c>
      <c r="T2142" t="s">
        <v>2927</v>
      </c>
    </row>
    <row r="2143" spans="3:20" ht="10.5">
      <c r="C2143" t="s">
        <v>2928</v>
      </c>
      <c r="F2143" t="s">
        <v>2855</v>
      </c>
      <c r="J2143" t="s">
        <v>2855</v>
      </c>
      <c r="M2143" t="s">
        <v>2929</v>
      </c>
      <c r="Q2143" t="s">
        <v>2929</v>
      </c>
      <c r="T2143" t="s">
        <v>2930</v>
      </c>
    </row>
    <row r="2144" spans="3:20" ht="10.5">
      <c r="C2144" t="s">
        <v>2931</v>
      </c>
      <c r="F2144" t="s">
        <v>2858</v>
      </c>
      <c r="J2144" t="s">
        <v>2858</v>
      </c>
      <c r="M2144" t="s">
        <v>2932</v>
      </c>
      <c r="Q2144" t="s">
        <v>2932</v>
      </c>
      <c r="T2144" t="s">
        <v>2933</v>
      </c>
    </row>
    <row r="2145" spans="3:20" ht="10.5">
      <c r="C2145" t="s">
        <v>2934</v>
      </c>
      <c r="F2145" t="s">
        <v>2861</v>
      </c>
      <c r="J2145" t="s">
        <v>2861</v>
      </c>
      <c r="M2145" t="s">
        <v>2935</v>
      </c>
      <c r="Q2145" t="s">
        <v>2935</v>
      </c>
      <c r="T2145" t="s">
        <v>2936</v>
      </c>
    </row>
    <row r="2146" spans="3:20" ht="10.5">
      <c r="C2146" t="s">
        <v>2937</v>
      </c>
      <c r="F2146" t="s">
        <v>2864</v>
      </c>
      <c r="J2146" t="s">
        <v>2864</v>
      </c>
      <c r="M2146" t="s">
        <v>2938</v>
      </c>
      <c r="Q2146" t="s">
        <v>2938</v>
      </c>
      <c r="T2146" t="s">
        <v>2939</v>
      </c>
    </row>
    <row r="2147" spans="3:20" ht="10.5">
      <c r="C2147" t="s">
        <v>2940</v>
      </c>
      <c r="F2147" t="s">
        <v>2867</v>
      </c>
      <c r="J2147" t="s">
        <v>2867</v>
      </c>
      <c r="M2147" t="s">
        <v>2941</v>
      </c>
      <c r="Q2147" t="s">
        <v>2941</v>
      </c>
      <c r="T2147" t="s">
        <v>2942</v>
      </c>
    </row>
    <row r="2148" spans="3:17" ht="10.5">
      <c r="C2148" t="s">
        <v>2943</v>
      </c>
      <c r="F2148" t="s">
        <v>2870</v>
      </c>
      <c r="J2148" t="s">
        <v>2870</v>
      </c>
      <c r="M2148" t="s">
        <v>2944</v>
      </c>
      <c r="Q2148" t="s">
        <v>2945</v>
      </c>
    </row>
    <row r="2149" spans="3:13" ht="10.5">
      <c r="C2149" t="s">
        <v>2946</v>
      </c>
      <c r="F2149" t="s">
        <v>2873</v>
      </c>
      <c r="J2149" t="s">
        <v>2873</v>
      </c>
      <c r="M2149" t="s">
        <v>2947</v>
      </c>
    </row>
    <row r="2150" spans="3:10" ht="10.5">
      <c r="C2150" t="s">
        <v>2948</v>
      </c>
      <c r="F2150" t="s">
        <v>2875</v>
      </c>
      <c r="J2150" t="s">
        <v>2875</v>
      </c>
    </row>
    <row r="2151" spans="3:10" ht="10.5">
      <c r="C2151" t="s">
        <v>2949</v>
      </c>
      <c r="F2151" t="s">
        <v>2877</v>
      </c>
      <c r="J2151" t="s">
        <v>2877</v>
      </c>
    </row>
    <row r="2152" spans="3:10" ht="10.5">
      <c r="C2152" t="s">
        <v>2950</v>
      </c>
      <c r="F2152" t="s">
        <v>2879</v>
      </c>
      <c r="J2152" t="s">
        <v>2879</v>
      </c>
    </row>
    <row r="2153" spans="3:10" ht="10.5">
      <c r="C2153" t="s">
        <v>2951</v>
      </c>
      <c r="F2153" t="s">
        <v>2881</v>
      </c>
      <c r="J2153" t="s">
        <v>2881</v>
      </c>
    </row>
    <row r="2154" spans="3:10" ht="10.5">
      <c r="C2154" t="s">
        <v>2952</v>
      </c>
      <c r="F2154" t="s">
        <v>2883</v>
      </c>
      <c r="J2154" t="s">
        <v>2883</v>
      </c>
    </row>
    <row r="2155" spans="3:10" ht="10.5">
      <c r="C2155" t="s">
        <v>2953</v>
      </c>
      <c r="F2155" t="s">
        <v>2954</v>
      </c>
      <c r="J2155" t="s">
        <v>2955</v>
      </c>
    </row>
    <row r="2156" spans="3:6" ht="10.5">
      <c r="C2156" t="s">
        <v>2956</v>
      </c>
      <c r="F2156" t="s">
        <v>2957</v>
      </c>
    </row>
    <row r="2157" ht="10.5">
      <c r="C2157" t="s">
        <v>2958</v>
      </c>
    </row>
    <row r="2158" ht="10.5">
      <c r="C2158" t="s">
        <v>2959</v>
      </c>
    </row>
    <row r="2159" ht="10.5">
      <c r="C2159" t="s">
        <v>2960</v>
      </c>
    </row>
    <row r="2160" ht="10.5">
      <c r="C2160" t="s">
        <v>2961</v>
      </c>
    </row>
    <row r="2161" ht="10.5">
      <c r="C2161" t="s">
        <v>2962</v>
      </c>
    </row>
    <row r="2162" ht="10.5">
      <c r="C2162" t="s">
        <v>2963</v>
      </c>
    </row>
    <row r="2163" ht="10.5">
      <c r="C2163" t="s">
        <v>2964</v>
      </c>
    </row>
    <row r="2164" ht="10.5">
      <c r="C2164" t="s">
        <v>2965</v>
      </c>
    </row>
    <row r="2165" ht="10.5">
      <c r="C2165" t="s">
        <v>2966</v>
      </c>
    </row>
    <row r="2166" ht="10.5">
      <c r="C2166" t="s">
        <v>2967</v>
      </c>
    </row>
    <row r="2167" ht="10.5">
      <c r="C2167" t="s">
        <v>2968</v>
      </c>
    </row>
    <row r="2168" ht="10.5">
      <c r="C2168" t="s">
        <v>2969</v>
      </c>
    </row>
    <row r="2169" ht="10.5">
      <c r="C2169" t="s">
        <v>2970</v>
      </c>
    </row>
    <row r="2170" ht="10.5">
      <c r="C2170" t="s">
        <v>2971</v>
      </c>
    </row>
    <row r="2171" ht="10.5">
      <c r="C2171" t="s">
        <v>2972</v>
      </c>
    </row>
    <row r="2172" ht="10.5">
      <c r="C2172" t="s">
        <v>2973</v>
      </c>
    </row>
    <row r="2173" ht="10.5">
      <c r="C2173" t="s">
        <v>2974</v>
      </c>
    </row>
    <row r="2174" ht="10.5">
      <c r="C2174" t="s">
        <v>2975</v>
      </c>
    </row>
    <row r="2175" ht="10.5">
      <c r="C2175" t="s">
        <v>2976</v>
      </c>
    </row>
    <row r="2176" ht="10.5">
      <c r="C2176" t="s">
        <v>2977</v>
      </c>
    </row>
    <row r="2177" ht="10.5">
      <c r="C2177" t="s">
        <v>2978</v>
      </c>
    </row>
    <row r="2178" ht="10.5">
      <c r="C2178" t="s">
        <v>2979</v>
      </c>
    </row>
    <row r="2182" spans="2:8" ht="14.25">
      <c r="B2182" s="95" t="s">
        <v>2980</v>
      </c>
      <c r="C2182" s="96"/>
      <c r="D2182" s="96"/>
      <c r="E2182" s="96"/>
      <c r="F2182" s="96"/>
      <c r="G2182" s="96"/>
      <c r="H2182" s="97"/>
    </row>
    <row r="2184" spans="3:8" ht="10.5">
      <c r="C2184" s="98" t="s">
        <v>522</v>
      </c>
      <c r="H2184" s="98" t="s">
        <v>516</v>
      </c>
    </row>
    <row r="2185" spans="3:8" ht="10.5">
      <c r="C2185" t="s">
        <v>517</v>
      </c>
      <c r="H2185" t="s">
        <v>517</v>
      </c>
    </row>
    <row r="2186" spans="3:8" ht="10.5">
      <c r="C2186" t="s">
        <v>2981</v>
      </c>
      <c r="H2186" t="s">
        <v>2982</v>
      </c>
    </row>
    <row r="2187" ht="10.5">
      <c r="C2187" t="s">
        <v>2983</v>
      </c>
    </row>
    <row r="2188" ht="10.5">
      <c r="C2188" t="s">
        <v>2984</v>
      </c>
    </row>
    <row r="2192" spans="2:8" ht="14.25">
      <c r="B2192" s="95" t="s">
        <v>2985</v>
      </c>
      <c r="C2192" s="96"/>
      <c r="D2192" s="96"/>
      <c r="E2192" s="96"/>
      <c r="F2192" s="96"/>
      <c r="G2192" s="96"/>
      <c r="H2192" s="97"/>
    </row>
    <row r="2194" ht="10.5">
      <c r="C2194" s="98" t="s">
        <v>967</v>
      </c>
    </row>
    <row r="2195" ht="10.5">
      <c r="C2195" t="s">
        <v>558</v>
      </c>
    </row>
    <row r="2196" ht="10.5">
      <c r="C2196" t="s">
        <v>2986</v>
      </c>
    </row>
    <row r="2197" ht="10.5">
      <c r="C2197" t="s">
        <v>2987</v>
      </c>
    </row>
    <row r="2198" ht="10.5">
      <c r="C2198" t="s">
        <v>2988</v>
      </c>
    </row>
    <row r="2199" ht="10.5">
      <c r="C2199" t="s">
        <v>2989</v>
      </c>
    </row>
    <row r="2200" ht="10.5">
      <c r="C2200" t="s">
        <v>2990</v>
      </c>
    </row>
    <row r="2201" ht="10.5">
      <c r="C2201" t="s">
        <v>2991</v>
      </c>
    </row>
    <row r="2202" ht="10.5">
      <c r="C2202" t="s">
        <v>2992</v>
      </c>
    </row>
    <row r="2203" ht="10.5">
      <c r="C2203" t="s">
        <v>2993</v>
      </c>
    </row>
    <row r="2204" ht="10.5">
      <c r="C2204" t="s">
        <v>2994</v>
      </c>
    </row>
    <row r="2205" ht="10.5">
      <c r="C2205" t="s">
        <v>2995</v>
      </c>
    </row>
    <row r="2206" ht="10.5">
      <c r="C2206" t="s">
        <v>2996</v>
      </c>
    </row>
    <row r="2210" spans="2:7" ht="14.25">
      <c r="B2210" s="95" t="s">
        <v>2997</v>
      </c>
      <c r="C2210" s="96"/>
      <c r="D2210" s="96"/>
      <c r="E2210" s="96"/>
      <c r="F2210" s="96"/>
      <c r="G2210" s="97"/>
    </row>
    <row r="2212" spans="3:12" ht="10.5">
      <c r="C2212" s="98" t="s">
        <v>530</v>
      </c>
      <c r="F2212" s="98" t="s">
        <v>515</v>
      </c>
      <c r="I2212" s="98" t="s">
        <v>1054</v>
      </c>
      <c r="L2212" s="98" t="s">
        <v>516</v>
      </c>
    </row>
    <row r="2213" spans="3:12" ht="10.5">
      <c r="C2213" t="s">
        <v>517</v>
      </c>
      <c r="F2213" t="s">
        <v>517</v>
      </c>
      <c r="I2213" t="s">
        <v>517</v>
      </c>
      <c r="L2213" t="s">
        <v>517</v>
      </c>
    </row>
    <row r="2214" spans="3:12" ht="10.5">
      <c r="C2214" t="s">
        <v>2998</v>
      </c>
      <c r="F2214" t="s">
        <v>2998</v>
      </c>
      <c r="I2214" t="s">
        <v>2999</v>
      </c>
      <c r="L2214" t="s">
        <v>3000</v>
      </c>
    </row>
    <row r="2215" spans="3:9" ht="10.5">
      <c r="C2215" t="s">
        <v>3001</v>
      </c>
      <c r="F2215" t="s">
        <v>3001</v>
      </c>
      <c r="I2215" t="s">
        <v>3002</v>
      </c>
    </row>
    <row r="2216" ht="10.5">
      <c r="C2216" t="s">
        <v>3003</v>
      </c>
    </row>
    <row r="2217" ht="10.5">
      <c r="C2217" t="s">
        <v>3004</v>
      </c>
    </row>
    <row r="2221" spans="2:9" ht="14.25">
      <c r="B2221" s="95" t="s">
        <v>3005</v>
      </c>
      <c r="C2221" s="96"/>
      <c r="D2221" s="96"/>
      <c r="E2221" s="96"/>
      <c r="F2221" s="96"/>
      <c r="G2221" s="96"/>
      <c r="H2221" s="96"/>
      <c r="I2221" s="97"/>
    </row>
    <row r="2223" spans="3:12" ht="10.5">
      <c r="C2223" s="98" t="s">
        <v>557</v>
      </c>
      <c r="F2223" s="98" t="s">
        <v>522</v>
      </c>
      <c r="I2223" s="98" t="s">
        <v>515</v>
      </c>
      <c r="L2223" s="98" t="s">
        <v>516</v>
      </c>
    </row>
    <row r="2224" spans="3:12" ht="10.5">
      <c r="C2224" t="s">
        <v>517</v>
      </c>
      <c r="F2224" t="s">
        <v>517</v>
      </c>
      <c r="I2224" t="s">
        <v>517</v>
      </c>
      <c r="L2224" t="s">
        <v>517</v>
      </c>
    </row>
    <row r="2225" spans="3:12" ht="10.5">
      <c r="C2225" t="s">
        <v>3006</v>
      </c>
      <c r="F2225" t="s">
        <v>3006</v>
      </c>
      <c r="I2225" t="s">
        <v>3007</v>
      </c>
      <c r="L2225" t="s">
        <v>3008</v>
      </c>
    </row>
    <row r="2226" spans="3:9" ht="10.5">
      <c r="C2226" t="s">
        <v>3009</v>
      </c>
      <c r="F2226" t="s">
        <v>3009</v>
      </c>
      <c r="I2226" t="s">
        <v>3010</v>
      </c>
    </row>
    <row r="2227" spans="3:6" ht="10.5">
      <c r="C2227" t="s">
        <v>3011</v>
      </c>
      <c r="F2227" t="s">
        <v>3012</v>
      </c>
    </row>
    <row r="2228" ht="10.5">
      <c r="C2228" t="s">
        <v>3013</v>
      </c>
    </row>
    <row r="2229" ht="10.5">
      <c r="C2229" t="s">
        <v>3014</v>
      </c>
    </row>
    <row r="2233" spans="2:9" ht="14.25">
      <c r="B2233" s="95" t="s">
        <v>3015</v>
      </c>
      <c r="C2233" s="96"/>
      <c r="D2233" s="96"/>
      <c r="E2233" s="96"/>
      <c r="F2233" s="96"/>
      <c r="G2233" s="96"/>
      <c r="H2233" s="96"/>
      <c r="I2233" s="97"/>
    </row>
    <row r="2235" spans="3:14" ht="10.5">
      <c r="C2235" s="98" t="s">
        <v>2339</v>
      </c>
      <c r="N2235" s="98" t="s">
        <v>557</v>
      </c>
    </row>
    <row r="2236" spans="3:14" ht="10.5">
      <c r="C2236" t="s">
        <v>558</v>
      </c>
      <c r="N2236" t="s">
        <v>517</v>
      </c>
    </row>
    <row r="2237" spans="3:14" ht="10.5">
      <c r="C2237" t="s">
        <v>3016</v>
      </c>
      <c r="N2237" t="s">
        <v>3017</v>
      </c>
    </row>
    <row r="2238" spans="3:14" ht="10.5">
      <c r="C2238" t="s">
        <v>3018</v>
      </c>
      <c r="N2238" t="s">
        <v>3019</v>
      </c>
    </row>
    <row r="2239" spans="3:14" ht="10.5">
      <c r="C2239" t="s">
        <v>3020</v>
      </c>
      <c r="N2239" t="s">
        <v>3021</v>
      </c>
    </row>
    <row r="2240" spans="3:14" ht="10.5">
      <c r="C2240" t="s">
        <v>3022</v>
      </c>
      <c r="N2240" t="s">
        <v>3023</v>
      </c>
    </row>
    <row r="2241" spans="3:14" ht="10.5">
      <c r="C2241" t="s">
        <v>3024</v>
      </c>
      <c r="N2241" t="s">
        <v>3025</v>
      </c>
    </row>
    <row r="2242" ht="10.5">
      <c r="C2242" t="s">
        <v>3026</v>
      </c>
    </row>
    <row r="2243" ht="10.5">
      <c r="C2243" t="s">
        <v>3027</v>
      </c>
    </row>
    <row r="2244" ht="10.5">
      <c r="C2244" t="s">
        <v>3028</v>
      </c>
    </row>
    <row r="2245" ht="10.5">
      <c r="C2245" t="s">
        <v>3029</v>
      </c>
    </row>
    <row r="2246" ht="10.5">
      <c r="C2246" t="s">
        <v>3030</v>
      </c>
    </row>
    <row r="2247" ht="10.5">
      <c r="C2247" t="s">
        <v>3031</v>
      </c>
    </row>
    <row r="2248" ht="10.5">
      <c r="C2248" t="s">
        <v>3032</v>
      </c>
    </row>
    <row r="2249" ht="10.5">
      <c r="C2249" t="s">
        <v>3033</v>
      </c>
    </row>
    <row r="2250" ht="10.5">
      <c r="C2250" t="s">
        <v>3034</v>
      </c>
    </row>
    <row r="2251" ht="10.5">
      <c r="C2251" t="s">
        <v>3035</v>
      </c>
    </row>
    <row r="2252" ht="10.5">
      <c r="C2252" t="s">
        <v>3036</v>
      </c>
    </row>
    <row r="2253" ht="10.5">
      <c r="C2253" t="s">
        <v>3037</v>
      </c>
    </row>
    <row r="2257" spans="2:8" ht="14.25">
      <c r="B2257" s="95" t="s">
        <v>3038</v>
      </c>
      <c r="C2257" s="96"/>
      <c r="D2257" s="96"/>
      <c r="E2257" s="96"/>
      <c r="F2257" s="96"/>
      <c r="G2257" s="96"/>
      <c r="H2257" s="97"/>
    </row>
    <row r="2259" ht="10.5">
      <c r="C2259" s="98" t="s">
        <v>515</v>
      </c>
    </row>
    <row r="2260" ht="10.5">
      <c r="C2260" t="s">
        <v>517</v>
      </c>
    </row>
    <row r="2261" ht="10.5">
      <c r="C2261" t="s">
        <v>3039</v>
      </c>
    </row>
    <row r="2262" ht="10.5">
      <c r="C2262" t="s">
        <v>3040</v>
      </c>
    </row>
    <row r="2266" spans="2:12" ht="14.25">
      <c r="B2266" s="95" t="s">
        <v>3041</v>
      </c>
      <c r="C2266" s="96"/>
      <c r="D2266" s="96"/>
      <c r="E2266" s="96"/>
      <c r="F2266" s="96"/>
      <c r="G2266" s="96"/>
      <c r="H2266" s="96"/>
      <c r="I2266" s="96"/>
      <c r="J2266" s="96"/>
      <c r="K2266" s="96"/>
      <c r="L2266" s="97"/>
    </row>
    <row r="2268" ht="10.5">
      <c r="C2268" s="98" t="s">
        <v>1078</v>
      </c>
    </row>
    <row r="2269" ht="10.5">
      <c r="C2269" t="s">
        <v>517</v>
      </c>
    </row>
    <row r="2270" ht="10.5">
      <c r="C2270" t="s">
        <v>3039</v>
      </c>
    </row>
    <row r="2271" ht="10.5">
      <c r="C2271" t="s">
        <v>1079</v>
      </c>
    </row>
    <row r="2272" ht="10.5">
      <c r="C2272" t="s">
        <v>1080</v>
      </c>
    </row>
    <row r="2273" ht="10.5">
      <c r="C2273" t="s">
        <v>1081</v>
      </c>
    </row>
    <row r="2274" ht="10.5">
      <c r="C2274" t="s">
        <v>1082</v>
      </c>
    </row>
    <row r="2275" ht="10.5">
      <c r="C2275" t="s">
        <v>1083</v>
      </c>
    </row>
    <row r="2276" ht="10.5">
      <c r="C2276" t="s">
        <v>1084</v>
      </c>
    </row>
    <row r="2277" ht="10.5">
      <c r="C2277" t="s">
        <v>1085</v>
      </c>
    </row>
    <row r="2278" ht="10.5">
      <c r="C2278" t="s">
        <v>1086</v>
      </c>
    </row>
    <row r="2279" ht="10.5">
      <c r="C2279" t="s">
        <v>1087</v>
      </c>
    </row>
    <row r="2280" ht="10.5">
      <c r="C2280" t="s">
        <v>1088</v>
      </c>
    </row>
    <row r="2281" ht="10.5">
      <c r="C2281" t="s">
        <v>1089</v>
      </c>
    </row>
    <row r="2282" ht="10.5">
      <c r="C2282" t="s">
        <v>1090</v>
      </c>
    </row>
    <row r="2283" ht="10.5">
      <c r="C2283" t="s">
        <v>1091</v>
      </c>
    </row>
    <row r="2284" ht="10.5">
      <c r="C2284" t="s">
        <v>1092</v>
      </c>
    </row>
    <row r="2285" ht="10.5">
      <c r="C2285" t="s">
        <v>1093</v>
      </c>
    </row>
    <row r="2286" ht="10.5">
      <c r="C2286" t="s">
        <v>1094</v>
      </c>
    </row>
    <row r="2287" ht="10.5">
      <c r="C2287" t="s">
        <v>1095</v>
      </c>
    </row>
    <row r="2288" ht="10.5">
      <c r="C2288" t="s">
        <v>1096</v>
      </c>
    </row>
    <row r="2289" ht="10.5">
      <c r="C2289" t="s">
        <v>1097</v>
      </c>
    </row>
    <row r="2290" ht="10.5">
      <c r="C2290" t="s">
        <v>1098</v>
      </c>
    </row>
    <row r="2291" ht="10.5">
      <c r="C2291" t="s">
        <v>1099</v>
      </c>
    </row>
    <row r="2292" ht="10.5">
      <c r="C2292" t="s">
        <v>1100</v>
      </c>
    </row>
    <row r="2293" ht="10.5">
      <c r="C2293" t="s">
        <v>1101</v>
      </c>
    </row>
    <row r="2294" ht="10.5">
      <c r="C2294" t="s">
        <v>1102</v>
      </c>
    </row>
    <row r="2295" ht="10.5">
      <c r="C2295" t="s">
        <v>1103</v>
      </c>
    </row>
    <row r="2296" ht="10.5">
      <c r="C2296" t="s">
        <v>1104</v>
      </c>
    </row>
    <row r="2297" ht="10.5">
      <c r="C2297" t="s">
        <v>1105</v>
      </c>
    </row>
    <row r="2298" ht="10.5">
      <c r="C2298" t="s">
        <v>1106</v>
      </c>
    </row>
    <row r="2299" ht="10.5">
      <c r="C2299" t="s">
        <v>1107</v>
      </c>
    </row>
    <row r="2300" ht="10.5">
      <c r="C2300" t="s">
        <v>1108</v>
      </c>
    </row>
    <row r="2301" ht="10.5">
      <c r="C2301" t="s">
        <v>1109</v>
      </c>
    </row>
    <row r="2302" ht="10.5">
      <c r="C2302" t="s">
        <v>1110</v>
      </c>
    </row>
    <row r="2303" ht="10.5">
      <c r="C2303" t="s">
        <v>1111</v>
      </c>
    </row>
    <row r="2304" ht="10.5">
      <c r="C2304" t="s">
        <v>1112</v>
      </c>
    </row>
    <row r="2305" ht="10.5">
      <c r="C2305" t="s">
        <v>1113</v>
      </c>
    </row>
    <row r="2306" ht="10.5">
      <c r="C2306" t="s">
        <v>1114</v>
      </c>
    </row>
    <row r="2307" ht="10.5">
      <c r="C2307" t="s">
        <v>1115</v>
      </c>
    </row>
    <row r="2308" ht="10.5">
      <c r="C2308" t="s">
        <v>1116</v>
      </c>
    </row>
    <row r="2309" ht="10.5">
      <c r="C2309" t="s">
        <v>1117</v>
      </c>
    </row>
    <row r="2310" ht="10.5">
      <c r="C2310" t="s">
        <v>1118</v>
      </c>
    </row>
    <row r="2311" ht="10.5">
      <c r="C2311" t="s">
        <v>1119</v>
      </c>
    </row>
    <row r="2312" ht="10.5">
      <c r="C2312" t="s">
        <v>1120</v>
      </c>
    </row>
    <row r="2313" ht="10.5">
      <c r="C2313" t="s">
        <v>1121</v>
      </c>
    </row>
    <row r="2314" ht="10.5">
      <c r="C2314" t="s">
        <v>1122</v>
      </c>
    </row>
    <row r="2315" ht="10.5">
      <c r="C2315" t="s">
        <v>1123</v>
      </c>
    </row>
    <row r="2316" ht="10.5">
      <c r="C2316" t="s">
        <v>1124</v>
      </c>
    </row>
    <row r="2317" ht="10.5">
      <c r="C2317" t="s">
        <v>1125</v>
      </c>
    </row>
    <row r="2318" ht="10.5">
      <c r="C2318" t="s">
        <v>1126</v>
      </c>
    </row>
    <row r="2319" ht="10.5">
      <c r="C2319" t="s">
        <v>1127</v>
      </c>
    </row>
    <row r="2320" ht="10.5">
      <c r="C2320" t="s">
        <v>1128</v>
      </c>
    </row>
    <row r="2321" ht="10.5">
      <c r="C2321" t="s">
        <v>1129</v>
      </c>
    </row>
    <row r="2322" ht="10.5">
      <c r="C2322" t="s">
        <v>1130</v>
      </c>
    </row>
    <row r="2323" ht="10.5">
      <c r="C2323" t="s">
        <v>1131</v>
      </c>
    </row>
    <row r="2324" ht="10.5">
      <c r="C2324" t="s">
        <v>1132</v>
      </c>
    </row>
    <row r="2325" ht="10.5">
      <c r="C2325" t="s">
        <v>1133</v>
      </c>
    </row>
    <row r="2326" ht="10.5">
      <c r="C2326" t="s">
        <v>1134</v>
      </c>
    </row>
    <row r="2327" ht="10.5">
      <c r="C2327" t="s">
        <v>1135</v>
      </c>
    </row>
    <row r="2328" ht="10.5">
      <c r="C2328" t="s">
        <v>1136</v>
      </c>
    </row>
    <row r="2329" ht="10.5">
      <c r="C2329" t="s">
        <v>1137</v>
      </c>
    </row>
    <row r="2330" ht="10.5">
      <c r="C2330" t="s">
        <v>1138</v>
      </c>
    </row>
    <row r="2331" ht="10.5">
      <c r="C2331" t="s">
        <v>1139</v>
      </c>
    </row>
    <row r="2332" ht="10.5">
      <c r="C2332" t="s">
        <v>1140</v>
      </c>
    </row>
    <row r="2333" ht="10.5">
      <c r="C2333" t="s">
        <v>1141</v>
      </c>
    </row>
    <row r="2334" ht="10.5">
      <c r="C2334" t="s">
        <v>1142</v>
      </c>
    </row>
    <row r="2335" ht="10.5">
      <c r="C2335" t="s">
        <v>1143</v>
      </c>
    </row>
    <row r="2336" ht="10.5">
      <c r="C2336" t="s">
        <v>1144</v>
      </c>
    </row>
    <row r="2337" ht="10.5">
      <c r="C2337" t="s">
        <v>1145</v>
      </c>
    </row>
    <row r="2338" ht="10.5">
      <c r="C2338" t="s">
        <v>1146</v>
      </c>
    </row>
    <row r="2339" ht="10.5">
      <c r="C2339" t="s">
        <v>1147</v>
      </c>
    </row>
    <row r="2340" ht="10.5">
      <c r="C2340" t="s">
        <v>1148</v>
      </c>
    </row>
    <row r="2341" ht="10.5">
      <c r="C2341" t="s">
        <v>1149</v>
      </c>
    </row>
    <row r="2342" ht="10.5">
      <c r="C2342" t="s">
        <v>1150</v>
      </c>
    </row>
    <row r="2343" ht="10.5">
      <c r="C2343" t="s">
        <v>1151</v>
      </c>
    </row>
    <row r="2344" ht="10.5">
      <c r="C2344" t="s">
        <v>1152</v>
      </c>
    </row>
    <row r="2345" ht="10.5">
      <c r="C2345" t="s">
        <v>1153</v>
      </c>
    </row>
    <row r="2346" ht="10.5">
      <c r="C2346" t="s">
        <v>1154</v>
      </c>
    </row>
    <row r="2347" ht="10.5">
      <c r="C2347" t="s">
        <v>3040</v>
      </c>
    </row>
    <row r="2351" spans="2:10" ht="14.25">
      <c r="B2351" s="95" t="s">
        <v>3042</v>
      </c>
      <c r="C2351" s="96"/>
      <c r="D2351" s="96"/>
      <c r="E2351" s="96"/>
      <c r="F2351" s="96"/>
      <c r="G2351" s="96"/>
      <c r="H2351" s="96"/>
      <c r="I2351" s="96"/>
      <c r="J2351" s="97"/>
    </row>
    <row r="2353" ht="10.5">
      <c r="C2353" s="98" t="s">
        <v>547</v>
      </c>
    </row>
    <row r="2354" ht="10.5">
      <c r="C2354" t="s">
        <v>517</v>
      </c>
    </row>
    <row r="2355" ht="10.5">
      <c r="C2355" t="s">
        <v>3039</v>
      </c>
    </row>
    <row r="2356" ht="10.5">
      <c r="C2356" t="s">
        <v>2856</v>
      </c>
    </row>
    <row r="2357" ht="10.5">
      <c r="C2357" t="s">
        <v>3043</v>
      </c>
    </row>
    <row r="2358" ht="10.5">
      <c r="C2358" t="s">
        <v>3044</v>
      </c>
    </row>
    <row r="2359" ht="10.5">
      <c r="C2359" t="s">
        <v>3045</v>
      </c>
    </row>
    <row r="2360" ht="10.5">
      <c r="C2360" t="s">
        <v>3046</v>
      </c>
    </row>
    <row r="2361" ht="10.5">
      <c r="C2361" t="s">
        <v>3047</v>
      </c>
    </row>
    <row r="2362" ht="10.5">
      <c r="C2362" t="s">
        <v>3048</v>
      </c>
    </row>
    <row r="2363" ht="10.5">
      <c r="C2363" t="s">
        <v>3049</v>
      </c>
    </row>
    <row r="2364" ht="10.5">
      <c r="C2364" t="s">
        <v>3050</v>
      </c>
    </row>
    <row r="2365" ht="10.5">
      <c r="C2365" t="s">
        <v>3051</v>
      </c>
    </row>
    <row r="2366" ht="10.5">
      <c r="C2366" t="s">
        <v>3052</v>
      </c>
    </row>
    <row r="2367" ht="10.5">
      <c r="C2367" t="s">
        <v>3053</v>
      </c>
    </row>
    <row r="2368" ht="10.5">
      <c r="C2368" t="s">
        <v>3054</v>
      </c>
    </row>
    <row r="2369" ht="10.5">
      <c r="C2369" t="s">
        <v>3055</v>
      </c>
    </row>
    <row r="2370" ht="10.5">
      <c r="C2370" t="s">
        <v>3040</v>
      </c>
    </row>
    <row r="2374" spans="2:12" ht="14.25">
      <c r="B2374" s="95" t="s">
        <v>3056</v>
      </c>
      <c r="C2374" s="96"/>
      <c r="D2374" s="96"/>
      <c r="E2374" s="96"/>
      <c r="F2374" s="96"/>
      <c r="G2374" s="96"/>
      <c r="H2374" s="96"/>
      <c r="I2374" s="96"/>
      <c r="J2374" s="96"/>
      <c r="K2374" s="96"/>
      <c r="L2374" s="97"/>
    </row>
    <row r="2376" spans="3:10" ht="10.5">
      <c r="C2376" s="98" t="s">
        <v>2339</v>
      </c>
      <c r="J2376" s="98" t="s">
        <v>552</v>
      </c>
    </row>
    <row r="2377" spans="3:10" ht="10.5">
      <c r="C2377" t="s">
        <v>517</v>
      </c>
      <c r="J2377" t="s">
        <v>517</v>
      </c>
    </row>
    <row r="2378" spans="3:10" ht="10.5">
      <c r="C2378" t="s">
        <v>3039</v>
      </c>
      <c r="J2378" t="s">
        <v>3039</v>
      </c>
    </row>
    <row r="2379" spans="3:10" ht="10.5">
      <c r="C2379" t="s">
        <v>3057</v>
      </c>
      <c r="J2379" t="s">
        <v>3058</v>
      </c>
    </row>
    <row r="2380" spans="3:10" ht="10.5">
      <c r="C2380" t="s">
        <v>3059</v>
      </c>
      <c r="J2380" t="s">
        <v>3060</v>
      </c>
    </row>
    <row r="2381" spans="3:10" ht="10.5">
      <c r="C2381" t="s">
        <v>3061</v>
      </c>
      <c r="J2381" t="s">
        <v>3062</v>
      </c>
    </row>
    <row r="2382" spans="3:10" ht="10.5">
      <c r="C2382" t="s">
        <v>3063</v>
      </c>
      <c r="J2382" t="s">
        <v>3064</v>
      </c>
    </row>
    <row r="2383" spans="3:10" ht="10.5">
      <c r="C2383" t="s">
        <v>3065</v>
      </c>
      <c r="J2383" t="s">
        <v>3066</v>
      </c>
    </row>
    <row r="2384" spans="3:10" ht="10.5">
      <c r="C2384" t="s">
        <v>3067</v>
      </c>
      <c r="J2384" t="s">
        <v>3040</v>
      </c>
    </row>
    <row r="2385" ht="10.5">
      <c r="C2385" t="s">
        <v>3068</v>
      </c>
    </row>
    <row r="2386" ht="10.5">
      <c r="C2386" t="s">
        <v>3069</v>
      </c>
    </row>
    <row r="2387" ht="10.5">
      <c r="C2387" t="s">
        <v>3070</v>
      </c>
    </row>
    <row r="2388" ht="10.5">
      <c r="C2388" t="s">
        <v>3071</v>
      </c>
    </row>
    <row r="2389" ht="10.5">
      <c r="C2389" t="s">
        <v>3072</v>
      </c>
    </row>
    <row r="2390" ht="10.5">
      <c r="C2390" t="s">
        <v>3073</v>
      </c>
    </row>
    <row r="2391" ht="10.5">
      <c r="C2391" t="s">
        <v>3074</v>
      </c>
    </row>
    <row r="2392" ht="10.5">
      <c r="C2392" t="s">
        <v>3075</v>
      </c>
    </row>
    <row r="2393" ht="10.5">
      <c r="C2393" t="s">
        <v>3076</v>
      </c>
    </row>
    <row r="2394" ht="10.5">
      <c r="C2394" t="s">
        <v>3040</v>
      </c>
    </row>
    <row r="2398" spans="2:9" ht="14.25">
      <c r="B2398" s="95" t="s">
        <v>3077</v>
      </c>
      <c r="C2398" s="96"/>
      <c r="D2398" s="96"/>
      <c r="E2398" s="96"/>
      <c r="F2398" s="96"/>
      <c r="G2398" s="96"/>
      <c r="H2398" s="96"/>
      <c r="I2398" s="97"/>
    </row>
    <row r="2400" spans="3:20" ht="10.5">
      <c r="C2400" s="98" t="s">
        <v>3078</v>
      </c>
      <c r="G2400" s="98" t="s">
        <v>545</v>
      </c>
      <c r="K2400" s="98" t="s">
        <v>1344</v>
      </c>
      <c r="O2400" s="98" t="s">
        <v>554</v>
      </c>
      <c r="T2400" s="98" t="s">
        <v>557</v>
      </c>
    </row>
    <row r="2401" spans="3:20" ht="10.5">
      <c r="C2401" t="s">
        <v>517</v>
      </c>
      <c r="G2401" t="s">
        <v>517</v>
      </c>
      <c r="K2401" t="s">
        <v>517</v>
      </c>
      <c r="O2401" t="s">
        <v>517</v>
      </c>
      <c r="T2401" t="s">
        <v>517</v>
      </c>
    </row>
    <row r="2402" spans="3:20" ht="10.5">
      <c r="C2402" t="s">
        <v>2627</v>
      </c>
      <c r="G2402" t="s">
        <v>2627</v>
      </c>
      <c r="K2402" t="s">
        <v>2627</v>
      </c>
      <c r="O2402" t="s">
        <v>2628</v>
      </c>
      <c r="T2402" t="s">
        <v>2628</v>
      </c>
    </row>
    <row r="2403" spans="3:20" ht="10.5">
      <c r="C2403" t="s">
        <v>3079</v>
      </c>
      <c r="G2403" t="s">
        <v>3079</v>
      </c>
      <c r="K2403" t="s">
        <v>3079</v>
      </c>
      <c r="O2403" t="s">
        <v>2631</v>
      </c>
      <c r="T2403" t="s">
        <v>2631</v>
      </c>
    </row>
    <row r="2404" spans="3:20" ht="10.5">
      <c r="C2404" t="s">
        <v>3080</v>
      </c>
      <c r="G2404" t="s">
        <v>3081</v>
      </c>
      <c r="K2404" t="s">
        <v>3080</v>
      </c>
      <c r="O2404" t="s">
        <v>2633</v>
      </c>
      <c r="T2404" t="s">
        <v>2633</v>
      </c>
    </row>
    <row r="2405" spans="3:20" ht="10.5">
      <c r="C2405" t="s">
        <v>3082</v>
      </c>
      <c r="G2405" t="s">
        <v>3083</v>
      </c>
      <c r="K2405" t="s">
        <v>3082</v>
      </c>
      <c r="O2405" t="s">
        <v>2635</v>
      </c>
      <c r="T2405" t="s">
        <v>2635</v>
      </c>
    </row>
    <row r="2406" spans="3:20" ht="10.5">
      <c r="C2406" t="s">
        <v>3084</v>
      </c>
      <c r="G2406" t="s">
        <v>3085</v>
      </c>
      <c r="K2406" t="s">
        <v>3084</v>
      </c>
      <c r="O2406" t="s">
        <v>2637</v>
      </c>
      <c r="T2406" t="s">
        <v>2637</v>
      </c>
    </row>
    <row r="2407" spans="3:15" ht="10.5">
      <c r="C2407" t="s">
        <v>3086</v>
      </c>
      <c r="G2407" t="s">
        <v>2636</v>
      </c>
      <c r="K2407" t="s">
        <v>3086</v>
      </c>
      <c r="O2407" t="s">
        <v>3087</v>
      </c>
    </row>
    <row r="2408" spans="3:11" ht="10.5">
      <c r="C2408" t="s">
        <v>3088</v>
      </c>
      <c r="G2408" t="s">
        <v>2638</v>
      </c>
      <c r="K2408" t="s">
        <v>3088</v>
      </c>
    </row>
    <row r="2409" spans="3:11" ht="10.5">
      <c r="C2409" t="s">
        <v>3089</v>
      </c>
      <c r="G2409" t="s">
        <v>2639</v>
      </c>
      <c r="K2409" t="s">
        <v>3089</v>
      </c>
    </row>
    <row r="2410" spans="3:11" ht="10.5">
      <c r="C2410" t="s">
        <v>3090</v>
      </c>
      <c r="G2410" t="s">
        <v>2640</v>
      </c>
      <c r="K2410" t="s">
        <v>3090</v>
      </c>
    </row>
    <row r="2411" spans="3:11" ht="10.5">
      <c r="C2411" t="s">
        <v>3091</v>
      </c>
      <c r="G2411" t="s">
        <v>2642</v>
      </c>
      <c r="K2411" t="s">
        <v>3091</v>
      </c>
    </row>
    <row r="2412" spans="3:11" ht="10.5">
      <c r="C2412" t="s">
        <v>2636</v>
      </c>
      <c r="G2412" t="s">
        <v>2644</v>
      </c>
      <c r="K2412" t="s">
        <v>2636</v>
      </c>
    </row>
    <row r="2413" spans="3:11" ht="10.5">
      <c r="C2413" t="s">
        <v>3092</v>
      </c>
      <c r="G2413" t="s">
        <v>2646</v>
      </c>
      <c r="K2413" t="s">
        <v>3093</v>
      </c>
    </row>
    <row r="2414" spans="3:11" ht="10.5">
      <c r="C2414" t="s">
        <v>3094</v>
      </c>
      <c r="G2414" t="s">
        <v>2648</v>
      </c>
      <c r="K2414" t="s">
        <v>3095</v>
      </c>
    </row>
    <row r="2415" spans="3:11" ht="10.5">
      <c r="C2415" t="s">
        <v>3096</v>
      </c>
      <c r="G2415" t="s">
        <v>2650</v>
      </c>
      <c r="K2415" t="s">
        <v>3097</v>
      </c>
    </row>
    <row r="2416" spans="3:7" ht="10.5">
      <c r="C2416" t="s">
        <v>3098</v>
      </c>
      <c r="G2416" t="s">
        <v>2653</v>
      </c>
    </row>
    <row r="2417" spans="3:7" ht="10.5">
      <c r="C2417" t="s">
        <v>3099</v>
      </c>
      <c r="G2417" t="s">
        <v>2655</v>
      </c>
    </row>
    <row r="2418" spans="3:7" ht="10.5">
      <c r="C2418" t="s">
        <v>3100</v>
      </c>
      <c r="G2418" t="s">
        <v>2657</v>
      </c>
    </row>
    <row r="2419" spans="3:7" ht="10.5">
      <c r="C2419" t="s">
        <v>3101</v>
      </c>
      <c r="G2419" t="s">
        <v>2659</v>
      </c>
    </row>
    <row r="2420" spans="3:7" ht="10.5">
      <c r="C2420" t="s">
        <v>3102</v>
      </c>
      <c r="G2420" t="s">
        <v>2661</v>
      </c>
    </row>
    <row r="2421" spans="3:7" ht="10.5">
      <c r="C2421" t="s">
        <v>3103</v>
      </c>
      <c r="G2421" t="s">
        <v>2663</v>
      </c>
    </row>
    <row r="2422" spans="3:7" ht="10.5">
      <c r="C2422" t="s">
        <v>3104</v>
      </c>
      <c r="G2422" t="s">
        <v>2666</v>
      </c>
    </row>
    <row r="2423" spans="3:7" ht="10.5">
      <c r="C2423" t="s">
        <v>3105</v>
      </c>
      <c r="G2423" t="s">
        <v>2668</v>
      </c>
    </row>
    <row r="2424" spans="3:7" ht="10.5">
      <c r="C2424" t="s">
        <v>3106</v>
      </c>
      <c r="G2424" t="s">
        <v>2669</v>
      </c>
    </row>
    <row r="2425" spans="3:7" ht="10.5">
      <c r="C2425" t="s">
        <v>2644</v>
      </c>
      <c r="G2425" t="s">
        <v>2670</v>
      </c>
    </row>
    <row r="2426" spans="3:7" ht="10.5">
      <c r="C2426" t="s">
        <v>3107</v>
      </c>
      <c r="G2426" t="s">
        <v>2671</v>
      </c>
    </row>
    <row r="2427" spans="3:7" ht="10.5">
      <c r="C2427" t="s">
        <v>3108</v>
      </c>
      <c r="G2427" t="s">
        <v>2672</v>
      </c>
    </row>
    <row r="2428" spans="3:7" ht="10.5">
      <c r="C2428" t="s">
        <v>3109</v>
      </c>
      <c r="G2428" t="s">
        <v>2673</v>
      </c>
    </row>
    <row r="2429" spans="3:7" ht="10.5">
      <c r="C2429" t="s">
        <v>3110</v>
      </c>
      <c r="G2429" t="s">
        <v>3111</v>
      </c>
    </row>
    <row r="2430" spans="3:7" ht="10.5">
      <c r="C2430" t="s">
        <v>3112</v>
      </c>
      <c r="G2430" t="s">
        <v>3113</v>
      </c>
    </row>
    <row r="2431" spans="3:7" ht="10.5">
      <c r="C2431" t="s">
        <v>3114</v>
      </c>
      <c r="G2431" t="s">
        <v>3115</v>
      </c>
    </row>
    <row r="2432" ht="10.5">
      <c r="C2432" t="s">
        <v>3116</v>
      </c>
    </row>
    <row r="2433" ht="10.5">
      <c r="C2433" t="s">
        <v>3117</v>
      </c>
    </row>
    <row r="2434" ht="10.5">
      <c r="C2434" t="s">
        <v>3118</v>
      </c>
    </row>
    <row r="2435" ht="10.5">
      <c r="C2435" t="s">
        <v>3119</v>
      </c>
    </row>
    <row r="2436" ht="10.5">
      <c r="C2436" t="s">
        <v>3120</v>
      </c>
    </row>
    <row r="2437" ht="10.5">
      <c r="C2437" t="s">
        <v>3121</v>
      </c>
    </row>
    <row r="2438" ht="10.5">
      <c r="C2438" t="s">
        <v>2655</v>
      </c>
    </row>
    <row r="2439" ht="10.5">
      <c r="C2439" t="s">
        <v>3122</v>
      </c>
    </row>
    <row r="2440" ht="10.5">
      <c r="C2440" t="s">
        <v>3123</v>
      </c>
    </row>
    <row r="2441" ht="10.5">
      <c r="C2441" t="s">
        <v>3124</v>
      </c>
    </row>
    <row r="2442" ht="10.5">
      <c r="C2442" t="s">
        <v>3125</v>
      </c>
    </row>
    <row r="2443" ht="10.5">
      <c r="C2443" t="s">
        <v>3126</v>
      </c>
    </row>
    <row r="2444" ht="10.5">
      <c r="C2444" t="s">
        <v>3127</v>
      </c>
    </row>
    <row r="2445" ht="10.5">
      <c r="C2445" t="s">
        <v>3128</v>
      </c>
    </row>
    <row r="2446" ht="10.5">
      <c r="C2446" t="s">
        <v>3129</v>
      </c>
    </row>
    <row r="2447" ht="10.5">
      <c r="C2447" t="s">
        <v>3130</v>
      </c>
    </row>
    <row r="2448" ht="10.5">
      <c r="C2448" t="s">
        <v>3131</v>
      </c>
    </row>
    <row r="2449" ht="10.5">
      <c r="C2449" t="s">
        <v>3132</v>
      </c>
    </row>
    <row r="2450" ht="10.5">
      <c r="C2450" t="s">
        <v>3133</v>
      </c>
    </row>
    <row r="2451" ht="10.5">
      <c r="C2451" t="s">
        <v>2666</v>
      </c>
    </row>
    <row r="2452" ht="10.5">
      <c r="C2452" t="s">
        <v>3134</v>
      </c>
    </row>
    <row r="2453" ht="10.5">
      <c r="C2453" t="s">
        <v>3135</v>
      </c>
    </row>
    <row r="2454" ht="10.5">
      <c r="C2454" t="s">
        <v>3136</v>
      </c>
    </row>
    <row r="2455" ht="10.5">
      <c r="C2455" t="s">
        <v>3137</v>
      </c>
    </row>
    <row r="2456" ht="10.5">
      <c r="C2456" t="s">
        <v>3138</v>
      </c>
    </row>
    <row r="2457" ht="10.5">
      <c r="C2457" t="s">
        <v>3139</v>
      </c>
    </row>
    <row r="2458" ht="10.5">
      <c r="C2458" t="s">
        <v>3140</v>
      </c>
    </row>
    <row r="2459" ht="10.5">
      <c r="C2459" t="s">
        <v>3141</v>
      </c>
    </row>
    <row r="2460" ht="10.5">
      <c r="C2460" t="s">
        <v>3142</v>
      </c>
    </row>
    <row r="2461" ht="10.5">
      <c r="C2461" t="s">
        <v>3143</v>
      </c>
    </row>
    <row r="2462" ht="10.5">
      <c r="C2462" t="s">
        <v>3144</v>
      </c>
    </row>
    <row r="2463" ht="10.5">
      <c r="C2463" t="s">
        <v>3145</v>
      </c>
    </row>
    <row r="2464" ht="10.5">
      <c r="C2464" t="s">
        <v>2672</v>
      </c>
    </row>
    <row r="2465" ht="10.5">
      <c r="C2465" t="s">
        <v>3146</v>
      </c>
    </row>
    <row r="2466" ht="10.5">
      <c r="C2466" t="s">
        <v>3147</v>
      </c>
    </row>
    <row r="2467" ht="10.5">
      <c r="C2467" t="s">
        <v>3148</v>
      </c>
    </row>
    <row r="2468" ht="10.5">
      <c r="C2468" t="s">
        <v>3149</v>
      </c>
    </row>
    <row r="2469" ht="10.5">
      <c r="C2469" t="s">
        <v>3150</v>
      </c>
    </row>
    <row r="2470" ht="10.5">
      <c r="C2470" t="s">
        <v>3151</v>
      </c>
    </row>
    <row r="2471" ht="10.5">
      <c r="C2471" t="s">
        <v>3152</v>
      </c>
    </row>
    <row r="2472" ht="10.5">
      <c r="C2472" t="s">
        <v>3153</v>
      </c>
    </row>
    <row r="2473" ht="10.5">
      <c r="C2473" t="s">
        <v>3154</v>
      </c>
    </row>
    <row r="2474" ht="10.5">
      <c r="C2474" t="s">
        <v>3155</v>
      </c>
    </row>
    <row r="2475" ht="10.5">
      <c r="C2475" t="s">
        <v>3156</v>
      </c>
    </row>
    <row r="2476" ht="10.5">
      <c r="C2476" t="s">
        <v>3157</v>
      </c>
    </row>
    <row r="2480" spans="2:7" ht="14.25">
      <c r="B2480" s="95" t="s">
        <v>3158</v>
      </c>
      <c r="C2480" s="96"/>
      <c r="D2480" s="96"/>
      <c r="E2480" s="96"/>
      <c r="F2480" s="96"/>
      <c r="G2480" s="97"/>
    </row>
    <row r="2482" spans="3:15" ht="10.5">
      <c r="C2482" s="98" t="s">
        <v>546</v>
      </c>
      <c r="G2482" s="98" t="s">
        <v>548</v>
      </c>
      <c r="K2482" s="98" t="s">
        <v>551</v>
      </c>
      <c r="O2482" s="98" t="s">
        <v>539</v>
      </c>
    </row>
    <row r="2483" spans="3:15" ht="10.5">
      <c r="C2483" t="s">
        <v>517</v>
      </c>
      <c r="G2483" t="s">
        <v>517</v>
      </c>
      <c r="K2483" t="s">
        <v>517</v>
      </c>
      <c r="O2483" t="s">
        <v>517</v>
      </c>
    </row>
    <row r="2484" spans="3:15" ht="10.5">
      <c r="C2484" t="s">
        <v>1048</v>
      </c>
      <c r="G2484" t="s">
        <v>1048</v>
      </c>
      <c r="K2484" t="s">
        <v>1048</v>
      </c>
      <c r="O2484" t="s">
        <v>1048</v>
      </c>
    </row>
    <row r="2485" spans="3:15" ht="10.5">
      <c r="C2485" t="s">
        <v>3159</v>
      </c>
      <c r="G2485" t="s">
        <v>2855</v>
      </c>
      <c r="K2485" t="s">
        <v>2857</v>
      </c>
      <c r="O2485" t="s">
        <v>2857</v>
      </c>
    </row>
    <row r="2486" spans="3:15" ht="10.5">
      <c r="C2486" t="s">
        <v>3160</v>
      </c>
      <c r="G2486" t="s">
        <v>2858</v>
      </c>
      <c r="K2486" t="s">
        <v>3161</v>
      </c>
      <c r="O2486" t="s">
        <v>3161</v>
      </c>
    </row>
    <row r="2487" spans="3:15" ht="10.5">
      <c r="C2487" t="s">
        <v>3162</v>
      </c>
      <c r="G2487" t="s">
        <v>2861</v>
      </c>
      <c r="K2487" t="s">
        <v>3163</v>
      </c>
      <c r="O2487" t="s">
        <v>3163</v>
      </c>
    </row>
    <row r="2488" spans="3:15" ht="10.5">
      <c r="C2488" t="s">
        <v>3164</v>
      </c>
      <c r="G2488" t="s">
        <v>2864</v>
      </c>
      <c r="K2488" t="s">
        <v>3165</v>
      </c>
      <c r="O2488" t="s">
        <v>3165</v>
      </c>
    </row>
    <row r="2489" spans="3:15" ht="10.5">
      <c r="C2489" t="s">
        <v>3166</v>
      </c>
      <c r="G2489" t="s">
        <v>2867</v>
      </c>
      <c r="K2489" t="s">
        <v>3167</v>
      </c>
      <c r="O2489" t="s">
        <v>3167</v>
      </c>
    </row>
    <row r="2490" spans="3:15" ht="10.5">
      <c r="C2490" t="s">
        <v>3168</v>
      </c>
      <c r="G2490" t="s">
        <v>2870</v>
      </c>
      <c r="K2490" t="s">
        <v>3169</v>
      </c>
      <c r="O2490" t="s">
        <v>3169</v>
      </c>
    </row>
    <row r="2491" spans="3:15" ht="10.5">
      <c r="C2491" t="s">
        <v>3170</v>
      </c>
      <c r="G2491" t="s">
        <v>2873</v>
      </c>
      <c r="K2491" t="s">
        <v>2954</v>
      </c>
      <c r="O2491" t="s">
        <v>2955</v>
      </c>
    </row>
    <row r="2492" spans="3:11" ht="10.5">
      <c r="C2492" t="s">
        <v>3171</v>
      </c>
      <c r="G2492" t="s">
        <v>2875</v>
      </c>
      <c r="K2492" t="s">
        <v>2957</v>
      </c>
    </row>
    <row r="2493" spans="3:7" ht="10.5">
      <c r="C2493" t="s">
        <v>3172</v>
      </c>
      <c r="G2493" t="s">
        <v>2877</v>
      </c>
    </row>
    <row r="2494" spans="3:7" ht="10.5">
      <c r="C2494" t="s">
        <v>3173</v>
      </c>
      <c r="G2494" t="s">
        <v>2879</v>
      </c>
    </row>
    <row r="2495" spans="3:7" ht="10.5">
      <c r="C2495" t="s">
        <v>3174</v>
      </c>
      <c r="G2495" t="s">
        <v>2881</v>
      </c>
    </row>
    <row r="2496" spans="3:7" ht="10.5">
      <c r="C2496" t="s">
        <v>3175</v>
      </c>
      <c r="G2496" t="s">
        <v>2883</v>
      </c>
    </row>
    <row r="2497" spans="3:7" ht="10.5">
      <c r="C2497" t="s">
        <v>3176</v>
      </c>
      <c r="G2497" t="s">
        <v>2954</v>
      </c>
    </row>
    <row r="2498" spans="3:7" ht="10.5">
      <c r="C2498" t="s">
        <v>3177</v>
      </c>
      <c r="G2498" t="s">
        <v>2957</v>
      </c>
    </row>
    <row r="2499" ht="10.5">
      <c r="C2499" t="s">
        <v>3178</v>
      </c>
    </row>
    <row r="2500" ht="10.5">
      <c r="C2500" t="s">
        <v>3179</v>
      </c>
    </row>
    <row r="2501" ht="10.5">
      <c r="C2501" t="s">
        <v>3180</v>
      </c>
    </row>
    <row r="2502" ht="10.5">
      <c r="C2502" t="s">
        <v>3181</v>
      </c>
    </row>
    <row r="2506" spans="2:9" ht="14.25">
      <c r="B2506" s="95" t="s">
        <v>3182</v>
      </c>
      <c r="C2506" s="96"/>
      <c r="D2506" s="96"/>
      <c r="E2506" s="96"/>
      <c r="F2506" s="96"/>
      <c r="G2506" s="96"/>
      <c r="H2506" s="96"/>
      <c r="I2506" s="97"/>
    </row>
    <row r="2508" spans="3:20" ht="10.5">
      <c r="C2508" s="98" t="s">
        <v>548</v>
      </c>
      <c r="J2508" s="98" t="s">
        <v>552</v>
      </c>
      <c r="O2508" s="98" t="s">
        <v>557</v>
      </c>
      <c r="T2508" s="98" t="s">
        <v>516</v>
      </c>
    </row>
    <row r="2509" spans="3:20" ht="10.5">
      <c r="C2509" t="s">
        <v>558</v>
      </c>
      <c r="J2509" t="s">
        <v>517</v>
      </c>
      <c r="O2509" t="s">
        <v>517</v>
      </c>
      <c r="T2509" t="s">
        <v>517</v>
      </c>
    </row>
    <row r="2510" spans="3:20" ht="10.5">
      <c r="C2510" t="s">
        <v>3183</v>
      </c>
      <c r="J2510" t="s">
        <v>3184</v>
      </c>
      <c r="O2510" t="s">
        <v>3185</v>
      </c>
      <c r="T2510" t="s">
        <v>3186</v>
      </c>
    </row>
    <row r="2511" spans="3:15" ht="10.5">
      <c r="C2511" t="s">
        <v>3187</v>
      </c>
      <c r="J2511" t="s">
        <v>3188</v>
      </c>
      <c r="O2511" t="s">
        <v>3189</v>
      </c>
    </row>
    <row r="2512" spans="3:15" ht="10.5">
      <c r="C2512" t="s">
        <v>3190</v>
      </c>
      <c r="J2512" t="s">
        <v>3191</v>
      </c>
      <c r="O2512" t="s">
        <v>3192</v>
      </c>
    </row>
    <row r="2513" spans="3:15" ht="10.5">
      <c r="C2513" t="s">
        <v>3193</v>
      </c>
      <c r="J2513" t="s">
        <v>3194</v>
      </c>
      <c r="O2513" t="s">
        <v>3195</v>
      </c>
    </row>
    <row r="2514" spans="3:15" ht="10.5">
      <c r="C2514" t="s">
        <v>3196</v>
      </c>
      <c r="J2514" t="s">
        <v>3197</v>
      </c>
      <c r="O2514" t="s">
        <v>3198</v>
      </c>
    </row>
    <row r="2515" spans="3:10" ht="10.5">
      <c r="C2515" t="s">
        <v>3199</v>
      </c>
      <c r="J2515" t="s">
        <v>3200</v>
      </c>
    </row>
    <row r="2516" spans="3:10" ht="10.5">
      <c r="C2516" t="s">
        <v>3201</v>
      </c>
      <c r="J2516" t="s">
        <v>3202</v>
      </c>
    </row>
    <row r="2517" ht="10.5">
      <c r="C2517" t="s">
        <v>3203</v>
      </c>
    </row>
    <row r="2518" ht="10.5">
      <c r="C2518" t="s">
        <v>3204</v>
      </c>
    </row>
    <row r="2519" ht="10.5">
      <c r="C2519" t="s">
        <v>3205</v>
      </c>
    </row>
    <row r="2520" ht="10.5">
      <c r="C2520" t="s">
        <v>3206</v>
      </c>
    </row>
    <row r="2521" ht="10.5">
      <c r="C2521" t="s">
        <v>3207</v>
      </c>
    </row>
    <row r="2522" ht="10.5">
      <c r="C2522" t="s">
        <v>3208</v>
      </c>
    </row>
    <row r="2523" ht="10.5">
      <c r="C2523" t="s">
        <v>3209</v>
      </c>
    </row>
    <row r="2524" ht="10.5">
      <c r="C2524" t="s">
        <v>3210</v>
      </c>
    </row>
    <row r="2528" spans="2:8" ht="14.25">
      <c r="B2528" s="95" t="s">
        <v>3211</v>
      </c>
      <c r="C2528" s="96"/>
      <c r="D2528" s="96"/>
      <c r="E2528" s="96"/>
      <c r="F2528" s="96"/>
      <c r="G2528" s="96"/>
      <c r="H2528" s="97"/>
    </row>
    <row r="2530" ht="10.5">
      <c r="C2530" s="98" t="s">
        <v>515</v>
      </c>
    </row>
    <row r="2531" ht="10.5">
      <c r="C2531" t="s">
        <v>517</v>
      </c>
    </row>
    <row r="2532" ht="10.5">
      <c r="C2532" t="s">
        <v>3212</v>
      </c>
    </row>
    <row r="2533" ht="10.5">
      <c r="C2533" t="s">
        <v>3213</v>
      </c>
    </row>
    <row r="2537" spans="2:10" ht="14.25">
      <c r="B2537" s="95" t="s">
        <v>3214</v>
      </c>
      <c r="C2537" s="96"/>
      <c r="D2537" s="96"/>
      <c r="E2537" s="96"/>
      <c r="F2537" s="96"/>
      <c r="G2537" s="96"/>
      <c r="H2537" s="96"/>
      <c r="I2537" s="96"/>
      <c r="J2537" s="97"/>
    </row>
    <row r="2539" ht="10.5">
      <c r="C2539" s="98" t="s">
        <v>522</v>
      </c>
    </row>
    <row r="2540" ht="10.5">
      <c r="C2540" t="s">
        <v>517</v>
      </c>
    </row>
    <row r="2541" ht="10.5">
      <c r="C2541" t="s">
        <v>3215</v>
      </c>
    </row>
    <row r="2542" ht="10.5">
      <c r="C2542" t="s">
        <v>3216</v>
      </c>
    </row>
    <row r="2543" ht="10.5">
      <c r="C2543" t="s">
        <v>3217</v>
      </c>
    </row>
    <row r="2547" spans="2:8" ht="14.25">
      <c r="B2547" s="95" t="s">
        <v>3218</v>
      </c>
      <c r="C2547" s="96"/>
      <c r="D2547" s="96"/>
      <c r="E2547" s="96"/>
      <c r="F2547" s="96"/>
      <c r="G2547" s="96"/>
      <c r="H2547" s="97"/>
    </row>
    <row r="2549" spans="3:13" ht="10.5">
      <c r="C2549" s="98" t="s">
        <v>1344</v>
      </c>
      <c r="H2549" s="98" t="s">
        <v>968</v>
      </c>
      <c r="M2549" s="98" t="s">
        <v>554</v>
      </c>
    </row>
    <row r="2550" spans="3:13" ht="10.5">
      <c r="C2550" t="s">
        <v>558</v>
      </c>
      <c r="H2550" t="s">
        <v>558</v>
      </c>
      <c r="M2550" t="s">
        <v>517</v>
      </c>
    </row>
    <row r="2551" spans="3:13" ht="10.5">
      <c r="C2551" t="s">
        <v>3219</v>
      </c>
      <c r="H2551" t="s">
        <v>3219</v>
      </c>
      <c r="M2551" t="s">
        <v>3220</v>
      </c>
    </row>
    <row r="2552" spans="3:13" ht="10.5">
      <c r="C2552" t="s">
        <v>3221</v>
      </c>
      <c r="H2552" t="s">
        <v>3221</v>
      </c>
      <c r="M2552" t="s">
        <v>3222</v>
      </c>
    </row>
    <row r="2553" spans="3:13" ht="10.5">
      <c r="C2553" t="s">
        <v>3223</v>
      </c>
      <c r="H2553" t="s">
        <v>3223</v>
      </c>
      <c r="M2553" t="s">
        <v>3224</v>
      </c>
    </row>
    <row r="2554" spans="3:13" ht="10.5">
      <c r="C2554" t="s">
        <v>3225</v>
      </c>
      <c r="H2554" t="s">
        <v>3225</v>
      </c>
      <c r="M2554" t="s">
        <v>3226</v>
      </c>
    </row>
    <row r="2555" spans="3:13" ht="10.5">
      <c r="C2555" t="s">
        <v>3227</v>
      </c>
      <c r="H2555" t="s">
        <v>3227</v>
      </c>
      <c r="M2555" t="s">
        <v>3228</v>
      </c>
    </row>
    <row r="2556" spans="3:13" ht="10.5">
      <c r="C2556" t="s">
        <v>3229</v>
      </c>
      <c r="H2556" t="s">
        <v>3230</v>
      </c>
      <c r="M2556" t="s">
        <v>3231</v>
      </c>
    </row>
    <row r="2557" spans="3:8" ht="10.5">
      <c r="C2557" t="s">
        <v>3232</v>
      </c>
      <c r="H2557" t="s">
        <v>3233</v>
      </c>
    </row>
    <row r="2558" spans="3:8" ht="10.5">
      <c r="C2558" t="s">
        <v>3234</v>
      </c>
      <c r="H2558" t="s">
        <v>3235</v>
      </c>
    </row>
    <row r="2559" spans="3:8" ht="10.5">
      <c r="C2559" t="s">
        <v>3236</v>
      </c>
      <c r="H2559" t="s">
        <v>3237</v>
      </c>
    </row>
    <row r="2560" spans="3:8" ht="10.5">
      <c r="C2560" t="s">
        <v>3238</v>
      </c>
      <c r="H2560" t="s">
        <v>3239</v>
      </c>
    </row>
    <row r="2561" ht="10.5">
      <c r="C2561" t="s">
        <v>3240</v>
      </c>
    </row>
    <row r="2562" ht="10.5">
      <c r="C2562" t="s">
        <v>3241</v>
      </c>
    </row>
    <row r="2563" ht="10.5">
      <c r="C2563" t="s">
        <v>3242</v>
      </c>
    </row>
    <row r="2564" ht="10.5">
      <c r="C2564" t="s">
        <v>3243</v>
      </c>
    </row>
    <row r="2568" spans="2:8" ht="14.25">
      <c r="B2568" s="95" t="s">
        <v>3244</v>
      </c>
      <c r="C2568" s="96"/>
      <c r="D2568" s="96"/>
      <c r="E2568" s="96"/>
      <c r="F2568" s="96"/>
      <c r="G2568" s="96"/>
      <c r="H2568" s="97"/>
    </row>
    <row r="2570" ht="10.5">
      <c r="C2570" s="98" t="s">
        <v>2339</v>
      </c>
    </row>
    <row r="2571" ht="10.5">
      <c r="C2571" t="s">
        <v>558</v>
      </c>
    </row>
    <row r="2572" ht="10.5">
      <c r="C2572" t="s">
        <v>3245</v>
      </c>
    </row>
    <row r="2573" ht="10.5">
      <c r="C2573" t="s">
        <v>3246</v>
      </c>
    </row>
    <row r="2574" ht="10.5">
      <c r="C2574" t="s">
        <v>3247</v>
      </c>
    </row>
    <row r="2575" ht="10.5">
      <c r="C2575" t="s">
        <v>3248</v>
      </c>
    </row>
    <row r="2576" ht="10.5">
      <c r="C2576" t="s">
        <v>3249</v>
      </c>
    </row>
    <row r="2577" ht="10.5">
      <c r="C2577" t="s">
        <v>3250</v>
      </c>
    </row>
    <row r="2578" ht="10.5">
      <c r="C2578" t="s">
        <v>3251</v>
      </c>
    </row>
    <row r="2579" ht="10.5">
      <c r="C2579" t="s">
        <v>3252</v>
      </c>
    </row>
    <row r="2580" ht="10.5">
      <c r="C2580" t="s">
        <v>3253</v>
      </c>
    </row>
    <row r="2581" ht="10.5">
      <c r="C2581" t="s">
        <v>3254</v>
      </c>
    </row>
    <row r="2582" ht="10.5">
      <c r="C2582" t="s">
        <v>3255</v>
      </c>
    </row>
    <row r="2583" ht="10.5">
      <c r="C2583" t="s">
        <v>3256</v>
      </c>
    </row>
    <row r="2584" ht="10.5">
      <c r="C2584" t="s">
        <v>3257</v>
      </c>
    </row>
    <row r="2585" ht="10.5">
      <c r="C2585" t="s">
        <v>3258</v>
      </c>
    </row>
    <row r="2586" ht="10.5">
      <c r="C2586" t="s">
        <v>3259</v>
      </c>
    </row>
    <row r="2587" ht="10.5">
      <c r="C2587" t="s">
        <v>3260</v>
      </c>
    </row>
    <row r="2588" ht="10.5">
      <c r="C2588" t="s">
        <v>3261</v>
      </c>
    </row>
    <row r="2592" spans="2:11" ht="14.25">
      <c r="B2592" s="95" t="s">
        <v>3262</v>
      </c>
      <c r="C2592" s="96"/>
      <c r="D2592" s="96"/>
      <c r="E2592" s="96"/>
      <c r="F2592" s="96"/>
      <c r="G2592" s="96"/>
      <c r="H2592" s="96"/>
      <c r="I2592" s="96"/>
      <c r="J2592" s="96"/>
      <c r="K2592" s="97"/>
    </row>
    <row r="2594" spans="3:23" ht="10.5">
      <c r="C2594" s="98" t="s">
        <v>547</v>
      </c>
      <c r="H2594" s="98" t="s">
        <v>550</v>
      </c>
      <c r="M2594" s="98" t="s">
        <v>3263</v>
      </c>
      <c r="R2594" s="98" t="s">
        <v>557</v>
      </c>
      <c r="W2594" s="98" t="s">
        <v>522</v>
      </c>
    </row>
    <row r="2595" spans="3:23" ht="10.5">
      <c r="C2595" t="s">
        <v>517</v>
      </c>
      <c r="H2595" t="s">
        <v>517</v>
      </c>
      <c r="M2595" t="s">
        <v>517</v>
      </c>
      <c r="R2595" t="s">
        <v>517</v>
      </c>
      <c r="W2595" t="s">
        <v>517</v>
      </c>
    </row>
    <row r="2596" spans="3:23" ht="10.5">
      <c r="C2596" t="s">
        <v>1273</v>
      </c>
      <c r="H2596" t="s">
        <v>1273</v>
      </c>
      <c r="M2596" t="s">
        <v>1273</v>
      </c>
      <c r="R2596" t="s">
        <v>1273</v>
      </c>
      <c r="W2596" t="s">
        <v>1277</v>
      </c>
    </row>
    <row r="2597" spans="3:23" ht="10.5">
      <c r="C2597" t="s">
        <v>1279</v>
      </c>
      <c r="H2597" t="s">
        <v>1280</v>
      </c>
      <c r="M2597" t="s">
        <v>1280</v>
      </c>
      <c r="R2597" t="s">
        <v>1280</v>
      </c>
      <c r="W2597" t="s">
        <v>1284</v>
      </c>
    </row>
    <row r="2598" spans="3:23" ht="10.5">
      <c r="C2598" t="s">
        <v>1287</v>
      </c>
      <c r="H2598" t="s">
        <v>1288</v>
      </c>
      <c r="M2598" t="s">
        <v>1288</v>
      </c>
      <c r="R2598" t="s">
        <v>1288</v>
      </c>
      <c r="W2598" t="s">
        <v>1293</v>
      </c>
    </row>
    <row r="2599" spans="3:18" ht="10.5">
      <c r="C2599" t="s">
        <v>1296</v>
      </c>
      <c r="H2599" t="s">
        <v>1297</v>
      </c>
      <c r="M2599" t="s">
        <v>1297</v>
      </c>
      <c r="R2599" t="s">
        <v>1302</v>
      </c>
    </row>
    <row r="2600" spans="3:18" ht="10.5">
      <c r="C2600" t="s">
        <v>1280</v>
      </c>
      <c r="H2600" t="s">
        <v>1305</v>
      </c>
      <c r="M2600" t="s">
        <v>1305</v>
      </c>
      <c r="R2600" t="s">
        <v>1310</v>
      </c>
    </row>
    <row r="2601" spans="3:13" ht="10.5">
      <c r="C2601" t="s">
        <v>1288</v>
      </c>
      <c r="H2601" t="s">
        <v>1313</v>
      </c>
      <c r="M2601" t="s">
        <v>1313</v>
      </c>
    </row>
    <row r="2602" spans="3:13" ht="10.5">
      <c r="C2602" t="s">
        <v>1297</v>
      </c>
      <c r="H2602" t="s">
        <v>1320</v>
      </c>
      <c r="M2602" t="s">
        <v>1320</v>
      </c>
    </row>
    <row r="2603" spans="3:13" ht="10.5">
      <c r="C2603" t="s">
        <v>1305</v>
      </c>
      <c r="H2603" t="s">
        <v>1327</v>
      </c>
      <c r="M2603" t="s">
        <v>3264</v>
      </c>
    </row>
    <row r="2604" spans="3:13" ht="10.5">
      <c r="C2604" t="s">
        <v>1313</v>
      </c>
      <c r="H2604" t="s">
        <v>1332</v>
      </c>
      <c r="M2604" t="s">
        <v>3265</v>
      </c>
    </row>
    <row r="2605" spans="3:13" ht="10.5">
      <c r="C2605" t="s">
        <v>1320</v>
      </c>
      <c r="H2605" t="s">
        <v>1335</v>
      </c>
      <c r="M2605" t="s">
        <v>3266</v>
      </c>
    </row>
    <row r="2606" spans="3:13" ht="10.5">
      <c r="C2606" t="s">
        <v>1327</v>
      </c>
      <c r="H2606" t="s">
        <v>1338</v>
      </c>
      <c r="M2606" t="s">
        <v>3267</v>
      </c>
    </row>
    <row r="2607" spans="3:8" ht="10.5">
      <c r="C2607" t="s">
        <v>1332</v>
      </c>
      <c r="H2607" t="s">
        <v>1340</v>
      </c>
    </row>
    <row r="2608" spans="3:8" ht="10.5">
      <c r="C2608" t="s">
        <v>1335</v>
      </c>
      <c r="H2608" t="s">
        <v>1342</v>
      </c>
    </row>
    <row r="2609" ht="10.5">
      <c r="C2609" t="s">
        <v>1338</v>
      </c>
    </row>
    <row r="2610" ht="10.5">
      <c r="C2610" t="s">
        <v>1340</v>
      </c>
    </row>
    <row r="2611" ht="10.5">
      <c r="C2611" t="s">
        <v>1342</v>
      </c>
    </row>
    <row r="2615" spans="2:10" ht="14.25">
      <c r="B2615" s="95" t="s">
        <v>3268</v>
      </c>
      <c r="C2615" s="96"/>
      <c r="D2615" s="96"/>
      <c r="E2615" s="96"/>
      <c r="F2615" s="96"/>
      <c r="G2615" s="96"/>
      <c r="H2615" s="96"/>
      <c r="I2615" s="96"/>
      <c r="J2615" s="97"/>
    </row>
    <row r="2617" ht="10.5">
      <c r="C2617" s="98" t="s">
        <v>516</v>
      </c>
    </row>
    <row r="2618" ht="10.5">
      <c r="C2618" t="s">
        <v>517</v>
      </c>
    </row>
    <row r="2619" ht="10.5">
      <c r="C2619" t="s">
        <v>3269</v>
      </c>
    </row>
    <row r="2623" spans="2:16" ht="14.25">
      <c r="B2623" s="95" t="s">
        <v>3270</v>
      </c>
      <c r="C2623" s="96"/>
      <c r="D2623" s="96"/>
      <c r="E2623" s="96"/>
      <c r="F2623" s="96"/>
      <c r="G2623" s="96"/>
      <c r="H2623" s="96"/>
      <c r="I2623" s="96"/>
      <c r="J2623" s="96"/>
      <c r="K2623" s="96"/>
      <c r="L2623" s="96"/>
      <c r="M2623" s="96"/>
      <c r="N2623" s="96"/>
      <c r="O2623" s="96"/>
      <c r="P2623" s="97"/>
    </row>
    <row r="2625" spans="3:14" ht="10.5">
      <c r="C2625" s="98" t="s">
        <v>2307</v>
      </c>
      <c r="N2625" s="98" t="s">
        <v>554</v>
      </c>
    </row>
    <row r="2626" spans="3:14" ht="10.5">
      <c r="C2626" t="s">
        <v>517</v>
      </c>
      <c r="N2626" t="s">
        <v>517</v>
      </c>
    </row>
    <row r="2627" spans="3:14" ht="10.5">
      <c r="C2627" t="s">
        <v>3271</v>
      </c>
      <c r="N2627" t="s">
        <v>3271</v>
      </c>
    </row>
    <row r="2628" spans="3:14" ht="10.5">
      <c r="C2628" t="s">
        <v>3272</v>
      </c>
      <c r="N2628" t="s">
        <v>3272</v>
      </c>
    </row>
    <row r="2629" spans="3:14" ht="10.5">
      <c r="C2629" t="s">
        <v>3273</v>
      </c>
      <c r="N2629" t="s">
        <v>3274</v>
      </c>
    </row>
    <row r="2630" spans="3:14" ht="10.5">
      <c r="C2630" t="s">
        <v>3275</v>
      </c>
      <c r="N2630" t="s">
        <v>3276</v>
      </c>
    </row>
    <row r="2631" spans="3:14" ht="10.5">
      <c r="C2631" t="s">
        <v>3277</v>
      </c>
      <c r="N2631" t="s">
        <v>3278</v>
      </c>
    </row>
    <row r="2632" spans="3:14" ht="10.5">
      <c r="C2632" t="s">
        <v>3279</v>
      </c>
      <c r="N2632" t="s">
        <v>3280</v>
      </c>
    </row>
    <row r="2633" ht="10.5">
      <c r="C2633" t="s">
        <v>3281</v>
      </c>
    </row>
    <row r="2634" ht="10.5">
      <c r="C2634" t="s">
        <v>3282</v>
      </c>
    </row>
    <row r="2635" ht="10.5">
      <c r="C2635" t="s">
        <v>3283</v>
      </c>
    </row>
    <row r="2636" ht="10.5">
      <c r="C2636" t="s">
        <v>3284</v>
      </c>
    </row>
    <row r="2637" ht="10.5">
      <c r="C2637" t="s">
        <v>3274</v>
      </c>
    </row>
    <row r="2638" ht="10.5">
      <c r="C2638" t="s">
        <v>3285</v>
      </c>
    </row>
    <row r="2639" ht="10.5">
      <c r="C2639" t="s">
        <v>3286</v>
      </c>
    </row>
    <row r="2640" ht="10.5">
      <c r="C2640" t="s">
        <v>3287</v>
      </c>
    </row>
    <row r="2641" ht="10.5">
      <c r="C2641" t="s">
        <v>3288</v>
      </c>
    </row>
    <row r="2642" ht="10.5">
      <c r="C2642" t="s">
        <v>3289</v>
      </c>
    </row>
    <row r="2643" ht="10.5">
      <c r="C2643" t="s">
        <v>3290</v>
      </c>
    </row>
    <row r="2644" ht="10.5">
      <c r="C2644" t="s">
        <v>3291</v>
      </c>
    </row>
    <row r="2645" ht="10.5">
      <c r="C2645" t="s">
        <v>3292</v>
      </c>
    </row>
    <row r="2646" ht="10.5">
      <c r="C2646" t="s">
        <v>3293</v>
      </c>
    </row>
    <row r="2647" ht="10.5">
      <c r="C2647" t="s">
        <v>3294</v>
      </c>
    </row>
    <row r="2648" ht="10.5">
      <c r="C2648" t="s">
        <v>3295</v>
      </c>
    </row>
    <row r="2649" ht="10.5">
      <c r="C2649" t="s">
        <v>3296</v>
      </c>
    </row>
    <row r="2650" ht="10.5">
      <c r="C2650" t="s">
        <v>3297</v>
      </c>
    </row>
    <row r="2651" ht="10.5">
      <c r="C2651" t="s">
        <v>3298</v>
      </c>
    </row>
    <row r="2652" ht="10.5">
      <c r="C2652" t="s">
        <v>3299</v>
      </c>
    </row>
    <row r="2653" ht="10.5">
      <c r="C2653" t="s">
        <v>3300</v>
      </c>
    </row>
    <row r="2654" ht="10.5">
      <c r="C2654" t="s">
        <v>3280</v>
      </c>
    </row>
    <row r="2658" spans="2:15" ht="14.25">
      <c r="B2658" s="95" t="s">
        <v>3301</v>
      </c>
      <c r="C2658" s="96"/>
      <c r="D2658" s="96"/>
      <c r="E2658" s="96"/>
      <c r="F2658" s="96"/>
      <c r="G2658" s="96"/>
      <c r="H2658" s="96"/>
      <c r="I2658" s="96"/>
      <c r="J2658" s="96"/>
      <c r="K2658" s="96"/>
      <c r="L2658" s="96"/>
      <c r="M2658" s="96"/>
      <c r="N2658" s="96"/>
      <c r="O2658" s="97"/>
    </row>
    <row r="2660" ht="10.5">
      <c r="C2660" s="98" t="s">
        <v>550</v>
      </c>
    </row>
    <row r="2661" ht="10.5">
      <c r="C2661" t="s">
        <v>517</v>
      </c>
    </row>
    <row r="2662" ht="10.5">
      <c r="C2662" t="s">
        <v>3302</v>
      </c>
    </row>
    <row r="2663" ht="10.5">
      <c r="C2663" t="s">
        <v>3303</v>
      </c>
    </row>
    <row r="2664" ht="10.5">
      <c r="C2664" t="s">
        <v>3304</v>
      </c>
    </row>
    <row r="2665" ht="10.5">
      <c r="C2665" t="s">
        <v>3305</v>
      </c>
    </row>
    <row r="2666" ht="10.5">
      <c r="C2666" t="s">
        <v>3306</v>
      </c>
    </row>
    <row r="2667" ht="10.5">
      <c r="C2667" t="s">
        <v>3307</v>
      </c>
    </row>
    <row r="2668" ht="10.5">
      <c r="C2668" t="s">
        <v>3308</v>
      </c>
    </row>
    <row r="2669" ht="10.5">
      <c r="C2669" t="s">
        <v>3309</v>
      </c>
    </row>
    <row r="2670" ht="10.5">
      <c r="C2670" t="s">
        <v>3310</v>
      </c>
    </row>
    <row r="2671" ht="10.5">
      <c r="C2671" t="s">
        <v>3311</v>
      </c>
    </row>
    <row r="2672" ht="10.5">
      <c r="C2672" t="s">
        <v>3312</v>
      </c>
    </row>
    <row r="2673" ht="10.5">
      <c r="C2673" t="s">
        <v>3313</v>
      </c>
    </row>
    <row r="2674" ht="10.5">
      <c r="C2674" t="s">
        <v>3314</v>
      </c>
    </row>
    <row r="2678" spans="2:11" ht="14.25">
      <c r="B2678" s="95" t="s">
        <v>3315</v>
      </c>
      <c r="C2678" s="96"/>
      <c r="D2678" s="96"/>
      <c r="E2678" s="96"/>
      <c r="F2678" s="96"/>
      <c r="G2678" s="96"/>
      <c r="H2678" s="96"/>
      <c r="I2678" s="96"/>
      <c r="J2678" s="96"/>
      <c r="K2678" s="97"/>
    </row>
    <row r="2680" ht="10.5">
      <c r="C2680" s="98" t="s">
        <v>3316</v>
      </c>
    </row>
    <row r="2681" ht="10.5">
      <c r="C2681" t="s">
        <v>517</v>
      </c>
    </row>
    <row r="2682" ht="10.5">
      <c r="C2682" t="s">
        <v>3302</v>
      </c>
    </row>
    <row r="2683" ht="10.5">
      <c r="C2683" t="s">
        <v>3303</v>
      </c>
    </row>
    <row r="2684" ht="10.5">
      <c r="C2684" t="s">
        <v>3317</v>
      </c>
    </row>
    <row r="2685" ht="10.5">
      <c r="C2685" t="s">
        <v>3318</v>
      </c>
    </row>
    <row r="2686" ht="10.5">
      <c r="C2686" t="s">
        <v>3319</v>
      </c>
    </row>
    <row r="2687" ht="10.5">
      <c r="C2687" t="s">
        <v>3320</v>
      </c>
    </row>
    <row r="2688" ht="10.5">
      <c r="C2688" t="s">
        <v>3321</v>
      </c>
    </row>
    <row r="2689" ht="10.5">
      <c r="C2689" t="s">
        <v>3322</v>
      </c>
    </row>
    <row r="2690" ht="10.5">
      <c r="C2690" t="s">
        <v>3323</v>
      </c>
    </row>
    <row r="2691" ht="10.5">
      <c r="C2691" t="s">
        <v>3324</v>
      </c>
    </row>
    <row r="2692" ht="10.5">
      <c r="C2692" t="s">
        <v>3325</v>
      </c>
    </row>
    <row r="2693" ht="10.5">
      <c r="C2693" t="s">
        <v>3326</v>
      </c>
    </row>
    <row r="2694" ht="10.5">
      <c r="C2694" t="s">
        <v>3327</v>
      </c>
    </row>
    <row r="2695" ht="10.5">
      <c r="C2695" t="s">
        <v>3328</v>
      </c>
    </row>
    <row r="2696" ht="10.5">
      <c r="C2696" t="s">
        <v>3329</v>
      </c>
    </row>
    <row r="2697" ht="10.5">
      <c r="C2697" t="s">
        <v>3330</v>
      </c>
    </row>
    <row r="2698" ht="10.5">
      <c r="C2698" t="s">
        <v>3331</v>
      </c>
    </row>
    <row r="2699" ht="10.5">
      <c r="C2699" t="s">
        <v>3332</v>
      </c>
    </row>
    <row r="2700" ht="10.5">
      <c r="C2700" t="s">
        <v>3333</v>
      </c>
    </row>
    <row r="2701" ht="10.5">
      <c r="C2701" t="s">
        <v>3334</v>
      </c>
    </row>
    <row r="2702" ht="10.5">
      <c r="C2702" t="s">
        <v>3335</v>
      </c>
    </row>
    <row r="2703" ht="10.5">
      <c r="C2703" t="s">
        <v>3336</v>
      </c>
    </row>
    <row r="2704" ht="10.5">
      <c r="C2704" t="s">
        <v>3337</v>
      </c>
    </row>
    <row r="2705" ht="10.5">
      <c r="C2705" t="s">
        <v>3338</v>
      </c>
    </row>
    <row r="2706" ht="10.5">
      <c r="C2706" t="s">
        <v>3339</v>
      </c>
    </row>
    <row r="2707" ht="10.5">
      <c r="C2707" t="s">
        <v>3340</v>
      </c>
    </row>
    <row r="2708" ht="10.5">
      <c r="C2708" t="s">
        <v>3341</v>
      </c>
    </row>
    <row r="2709" ht="10.5">
      <c r="C2709" t="s">
        <v>3342</v>
      </c>
    </row>
    <row r="2710" ht="10.5">
      <c r="C2710" t="s">
        <v>3343</v>
      </c>
    </row>
    <row r="2711" ht="10.5">
      <c r="C2711" t="s">
        <v>3344</v>
      </c>
    </row>
    <row r="2712" ht="10.5">
      <c r="C2712" t="s">
        <v>3345</v>
      </c>
    </row>
    <row r="2713" ht="10.5">
      <c r="C2713" t="s">
        <v>3346</v>
      </c>
    </row>
    <row r="2714" ht="10.5">
      <c r="C2714" t="s">
        <v>3347</v>
      </c>
    </row>
    <row r="2715" ht="10.5">
      <c r="C2715" t="s">
        <v>3348</v>
      </c>
    </row>
    <row r="2716" ht="10.5">
      <c r="C2716" t="s">
        <v>3349</v>
      </c>
    </row>
    <row r="2717" ht="10.5">
      <c r="C2717" t="s">
        <v>3350</v>
      </c>
    </row>
    <row r="2718" ht="10.5">
      <c r="C2718" t="s">
        <v>3351</v>
      </c>
    </row>
    <row r="2719" ht="10.5">
      <c r="C2719" t="s">
        <v>3352</v>
      </c>
    </row>
    <row r="2720" ht="10.5">
      <c r="C2720" t="s">
        <v>3353</v>
      </c>
    </row>
    <row r="2721" ht="10.5">
      <c r="C2721" t="s">
        <v>3354</v>
      </c>
    </row>
    <row r="2722" ht="10.5">
      <c r="C2722" t="s">
        <v>3355</v>
      </c>
    </row>
    <row r="2723" ht="10.5">
      <c r="C2723" t="s">
        <v>3356</v>
      </c>
    </row>
    <row r="2724" ht="10.5">
      <c r="C2724" t="s">
        <v>3357</v>
      </c>
    </row>
    <row r="2725" ht="10.5">
      <c r="C2725" t="s">
        <v>3358</v>
      </c>
    </row>
    <row r="2726" ht="10.5">
      <c r="C2726" t="s">
        <v>3359</v>
      </c>
    </row>
    <row r="2727" ht="10.5">
      <c r="C2727" t="s">
        <v>3360</v>
      </c>
    </row>
    <row r="2728" ht="10.5">
      <c r="C2728" t="s">
        <v>3361</v>
      </c>
    </row>
    <row r="2729" ht="10.5">
      <c r="C2729" t="s">
        <v>3362</v>
      </c>
    </row>
    <row r="2730" ht="10.5">
      <c r="C2730" t="s">
        <v>3363</v>
      </c>
    </row>
    <row r="2731" ht="10.5">
      <c r="C2731" t="s">
        <v>3364</v>
      </c>
    </row>
    <row r="2732" ht="10.5">
      <c r="C2732" t="s">
        <v>3365</v>
      </c>
    </row>
    <row r="2733" ht="10.5">
      <c r="C2733" t="s">
        <v>3366</v>
      </c>
    </row>
    <row r="2734" ht="10.5">
      <c r="C2734" t="s">
        <v>3367</v>
      </c>
    </row>
    <row r="2735" ht="10.5">
      <c r="C2735" t="s">
        <v>3368</v>
      </c>
    </row>
    <row r="2739" spans="2:14" ht="14.25">
      <c r="B2739" s="95" t="s">
        <v>3369</v>
      </c>
      <c r="C2739" s="96"/>
      <c r="D2739" s="96"/>
      <c r="E2739" s="96"/>
      <c r="F2739" s="96"/>
      <c r="G2739" s="96"/>
      <c r="H2739" s="96"/>
      <c r="I2739" s="96"/>
      <c r="J2739" s="96"/>
      <c r="K2739" s="96"/>
      <c r="L2739" s="96"/>
      <c r="M2739" s="96"/>
      <c r="N2739" s="97"/>
    </row>
    <row r="2741" spans="3:8" ht="10.5">
      <c r="C2741" s="98" t="s">
        <v>3316</v>
      </c>
      <c r="H2741" s="98" t="s">
        <v>552</v>
      </c>
    </row>
    <row r="2742" spans="3:8" ht="10.5">
      <c r="C2742" t="s">
        <v>517</v>
      </c>
      <c r="H2742" t="s">
        <v>517</v>
      </c>
    </row>
    <row r="2743" spans="3:8" ht="10.5">
      <c r="C2743" t="s">
        <v>3302</v>
      </c>
      <c r="H2743" t="s">
        <v>3302</v>
      </c>
    </row>
    <row r="2744" spans="3:8" ht="10.5">
      <c r="C2744" t="s">
        <v>3303</v>
      </c>
      <c r="H2744" t="s">
        <v>3303</v>
      </c>
    </row>
    <row r="2745" spans="3:8" ht="10.5">
      <c r="C2745" t="s">
        <v>3317</v>
      </c>
      <c r="H2745" t="s">
        <v>3317</v>
      </c>
    </row>
    <row r="2746" spans="3:8" ht="10.5">
      <c r="C2746" t="s">
        <v>3318</v>
      </c>
      <c r="H2746" t="s">
        <v>3318</v>
      </c>
    </row>
    <row r="2747" spans="3:8" ht="10.5">
      <c r="C2747" t="s">
        <v>3319</v>
      </c>
      <c r="H2747" t="s">
        <v>3319</v>
      </c>
    </row>
    <row r="2748" spans="3:8" ht="10.5">
      <c r="C2748" t="s">
        <v>3320</v>
      </c>
      <c r="H2748" t="s">
        <v>3320</v>
      </c>
    </row>
    <row r="2749" spans="3:8" ht="10.5">
      <c r="C2749" t="s">
        <v>3321</v>
      </c>
      <c r="H2749" t="s">
        <v>3368</v>
      </c>
    </row>
    <row r="2750" ht="10.5">
      <c r="C2750" t="s">
        <v>3322</v>
      </c>
    </row>
    <row r="2751" ht="10.5">
      <c r="C2751" t="s">
        <v>3323</v>
      </c>
    </row>
    <row r="2752" ht="10.5">
      <c r="C2752" t="s">
        <v>3324</v>
      </c>
    </row>
    <row r="2753" ht="10.5">
      <c r="C2753" t="s">
        <v>3325</v>
      </c>
    </row>
    <row r="2754" ht="10.5">
      <c r="C2754" t="s">
        <v>3326</v>
      </c>
    </row>
    <row r="2755" ht="10.5">
      <c r="C2755" t="s">
        <v>3327</v>
      </c>
    </row>
    <row r="2756" ht="10.5">
      <c r="C2756" t="s">
        <v>3328</v>
      </c>
    </row>
    <row r="2757" ht="10.5">
      <c r="C2757" t="s">
        <v>3329</v>
      </c>
    </row>
    <row r="2758" ht="10.5">
      <c r="C2758" t="s">
        <v>3330</v>
      </c>
    </row>
    <row r="2759" ht="10.5">
      <c r="C2759" t="s">
        <v>3331</v>
      </c>
    </row>
    <row r="2760" ht="10.5">
      <c r="C2760" t="s">
        <v>3332</v>
      </c>
    </row>
    <row r="2761" ht="10.5">
      <c r="C2761" t="s">
        <v>3333</v>
      </c>
    </row>
    <row r="2762" ht="10.5">
      <c r="C2762" t="s">
        <v>3334</v>
      </c>
    </row>
    <row r="2763" ht="10.5">
      <c r="C2763" t="s">
        <v>3335</v>
      </c>
    </row>
    <row r="2764" ht="10.5">
      <c r="C2764" t="s">
        <v>3336</v>
      </c>
    </row>
    <row r="2765" ht="10.5">
      <c r="C2765" t="s">
        <v>3337</v>
      </c>
    </row>
    <row r="2766" ht="10.5">
      <c r="C2766" t="s">
        <v>3338</v>
      </c>
    </row>
    <row r="2767" ht="10.5">
      <c r="C2767" t="s">
        <v>3339</v>
      </c>
    </row>
    <row r="2768" ht="10.5">
      <c r="C2768" t="s">
        <v>3340</v>
      </c>
    </row>
    <row r="2769" ht="10.5">
      <c r="C2769" t="s">
        <v>3341</v>
      </c>
    </row>
    <row r="2770" ht="10.5">
      <c r="C2770" t="s">
        <v>3342</v>
      </c>
    </row>
    <row r="2771" ht="10.5">
      <c r="C2771" t="s">
        <v>3343</v>
      </c>
    </row>
    <row r="2772" ht="10.5">
      <c r="C2772" t="s">
        <v>3344</v>
      </c>
    </row>
    <row r="2773" ht="10.5">
      <c r="C2773" t="s">
        <v>3345</v>
      </c>
    </row>
    <row r="2774" ht="10.5">
      <c r="C2774" t="s">
        <v>3346</v>
      </c>
    </row>
    <row r="2775" ht="10.5">
      <c r="C2775" t="s">
        <v>3347</v>
      </c>
    </row>
    <row r="2776" ht="10.5">
      <c r="C2776" t="s">
        <v>3348</v>
      </c>
    </row>
    <row r="2777" ht="10.5">
      <c r="C2777" t="s">
        <v>3349</v>
      </c>
    </row>
    <row r="2778" ht="10.5">
      <c r="C2778" t="s">
        <v>3350</v>
      </c>
    </row>
    <row r="2779" ht="10.5">
      <c r="C2779" t="s">
        <v>3351</v>
      </c>
    </row>
    <row r="2780" ht="10.5">
      <c r="C2780" t="s">
        <v>3352</v>
      </c>
    </row>
    <row r="2781" ht="10.5">
      <c r="C2781" t="s">
        <v>3353</v>
      </c>
    </row>
    <row r="2782" ht="10.5">
      <c r="C2782" t="s">
        <v>3354</v>
      </c>
    </row>
    <row r="2783" ht="10.5">
      <c r="C2783" t="s">
        <v>3355</v>
      </c>
    </row>
    <row r="2784" ht="10.5">
      <c r="C2784" t="s">
        <v>3356</v>
      </c>
    </row>
    <row r="2785" ht="10.5">
      <c r="C2785" t="s">
        <v>3357</v>
      </c>
    </row>
    <row r="2786" ht="10.5">
      <c r="C2786" t="s">
        <v>3358</v>
      </c>
    </row>
    <row r="2787" ht="10.5">
      <c r="C2787" t="s">
        <v>3359</v>
      </c>
    </row>
    <row r="2788" ht="10.5">
      <c r="C2788" t="s">
        <v>3360</v>
      </c>
    </row>
    <row r="2789" ht="10.5">
      <c r="C2789" t="s">
        <v>3361</v>
      </c>
    </row>
    <row r="2790" ht="10.5">
      <c r="C2790" t="s">
        <v>3362</v>
      </c>
    </row>
    <row r="2791" ht="10.5">
      <c r="C2791" t="s">
        <v>3363</v>
      </c>
    </row>
    <row r="2792" ht="10.5">
      <c r="C2792" t="s">
        <v>3364</v>
      </c>
    </row>
    <row r="2793" ht="10.5">
      <c r="C2793" t="s">
        <v>3365</v>
      </c>
    </row>
    <row r="2794" ht="10.5">
      <c r="C2794" t="s">
        <v>3366</v>
      </c>
    </row>
    <row r="2795" ht="10.5">
      <c r="C2795" t="s">
        <v>3367</v>
      </c>
    </row>
    <row r="2796" ht="10.5">
      <c r="C2796" t="s">
        <v>3368</v>
      </c>
    </row>
    <row r="2800" spans="2:15" ht="14.25">
      <c r="B2800" s="95" t="s">
        <v>3370</v>
      </c>
      <c r="C2800" s="96"/>
      <c r="D2800" s="96"/>
      <c r="E2800" s="96"/>
      <c r="F2800" s="96"/>
      <c r="G2800" s="96"/>
      <c r="H2800" s="96"/>
      <c r="I2800" s="96"/>
      <c r="J2800" s="96"/>
      <c r="K2800" s="96"/>
      <c r="L2800" s="96"/>
      <c r="M2800" s="96"/>
      <c r="N2800" s="96"/>
      <c r="O2800" s="97"/>
    </row>
    <row r="2802" ht="10.5">
      <c r="C2802" s="98" t="s">
        <v>1269</v>
      </c>
    </row>
    <row r="2803" ht="10.5">
      <c r="C2803" t="s">
        <v>517</v>
      </c>
    </row>
    <row r="2804" ht="10.5">
      <c r="C2804" t="s">
        <v>3006</v>
      </c>
    </row>
    <row r="2805" ht="10.5">
      <c r="C2805" t="s">
        <v>3009</v>
      </c>
    </row>
    <row r="2806" ht="10.5">
      <c r="C2806" t="s">
        <v>3011</v>
      </c>
    </row>
    <row r="2807" ht="10.5">
      <c r="C2807" t="s">
        <v>3013</v>
      </c>
    </row>
    <row r="2808" ht="10.5">
      <c r="C2808" t="s">
        <v>3014</v>
      </c>
    </row>
    <row r="2809" ht="10.5">
      <c r="C2809" t="s">
        <v>3371</v>
      </c>
    </row>
    <row r="2810" ht="10.5">
      <c r="C2810" t="s">
        <v>3372</v>
      </c>
    </row>
    <row r="2811" ht="10.5">
      <c r="C2811" t="s">
        <v>3373</v>
      </c>
    </row>
    <row r="2812" ht="10.5">
      <c r="C2812" t="s">
        <v>3374</v>
      </c>
    </row>
    <row r="2813" ht="10.5">
      <c r="C2813" t="s">
        <v>3375</v>
      </c>
    </row>
    <row r="2814" ht="10.5">
      <c r="C2814" t="s">
        <v>3376</v>
      </c>
    </row>
    <row r="2815" ht="10.5">
      <c r="C2815" t="s">
        <v>3377</v>
      </c>
    </row>
    <row r="2819" spans="2:8" ht="14.25">
      <c r="B2819" s="95" t="s">
        <v>3378</v>
      </c>
      <c r="C2819" s="96"/>
      <c r="D2819" s="96"/>
      <c r="E2819" s="96"/>
      <c r="F2819" s="96"/>
      <c r="G2819" s="96"/>
      <c r="H2819" s="97"/>
    </row>
    <row r="2821" spans="3:22" ht="10.5">
      <c r="C2821" s="98" t="s">
        <v>3379</v>
      </c>
      <c r="G2821" s="98" t="s">
        <v>1344</v>
      </c>
      <c r="M2821" s="98" t="s">
        <v>557</v>
      </c>
      <c r="R2821" s="98" t="s">
        <v>1271</v>
      </c>
      <c r="V2821" s="98" t="s">
        <v>515</v>
      </c>
    </row>
    <row r="2822" spans="3:22" ht="10.5">
      <c r="C2822" t="s">
        <v>517</v>
      </c>
      <c r="G2822" t="s">
        <v>517</v>
      </c>
      <c r="M2822" t="s">
        <v>517</v>
      </c>
      <c r="R2822" t="s">
        <v>517</v>
      </c>
      <c r="V2822" t="s">
        <v>517</v>
      </c>
    </row>
    <row r="2823" spans="3:22" ht="10.5">
      <c r="C2823" t="s">
        <v>2628</v>
      </c>
      <c r="G2823" t="s">
        <v>3380</v>
      </c>
      <c r="M2823" t="s">
        <v>3381</v>
      </c>
      <c r="R2823" t="s">
        <v>2628</v>
      </c>
      <c r="V2823" t="s">
        <v>3380</v>
      </c>
    </row>
    <row r="2824" spans="3:22" ht="10.5">
      <c r="C2824" t="s">
        <v>3382</v>
      </c>
      <c r="G2824" t="s">
        <v>3383</v>
      </c>
      <c r="M2824" t="s">
        <v>3384</v>
      </c>
      <c r="R2824" t="s">
        <v>2631</v>
      </c>
      <c r="V2824" t="s">
        <v>3385</v>
      </c>
    </row>
    <row r="2825" spans="3:18" ht="10.5">
      <c r="C2825" t="s">
        <v>3386</v>
      </c>
      <c r="G2825" t="s">
        <v>3387</v>
      </c>
      <c r="M2825" t="s">
        <v>3388</v>
      </c>
      <c r="R2825" t="s">
        <v>2633</v>
      </c>
    </row>
    <row r="2826" spans="3:18" ht="10.5">
      <c r="C2826" t="s">
        <v>3389</v>
      </c>
      <c r="G2826" t="s">
        <v>3390</v>
      </c>
      <c r="M2826" t="s">
        <v>3391</v>
      </c>
      <c r="R2826" t="s">
        <v>2635</v>
      </c>
    </row>
    <row r="2827" spans="3:18" ht="10.5">
      <c r="C2827" t="s">
        <v>3392</v>
      </c>
      <c r="G2827" t="s">
        <v>3393</v>
      </c>
      <c r="M2827" t="s">
        <v>3394</v>
      </c>
      <c r="R2827" t="s">
        <v>2637</v>
      </c>
    </row>
    <row r="2828" spans="3:7" ht="10.5">
      <c r="C2828" t="s">
        <v>3395</v>
      </c>
      <c r="G2828" t="s">
        <v>3396</v>
      </c>
    </row>
    <row r="2829" spans="3:7" ht="10.5">
      <c r="C2829" t="s">
        <v>3397</v>
      </c>
      <c r="G2829" t="s">
        <v>3398</v>
      </c>
    </row>
    <row r="2830" spans="3:7" ht="10.5">
      <c r="C2830" t="s">
        <v>3399</v>
      </c>
      <c r="G2830" t="s">
        <v>3400</v>
      </c>
    </row>
    <row r="2831" spans="3:7" ht="10.5">
      <c r="C2831" t="s">
        <v>3401</v>
      </c>
      <c r="G2831" t="s">
        <v>3402</v>
      </c>
    </row>
    <row r="2832" spans="3:7" ht="10.5">
      <c r="C2832" t="s">
        <v>3403</v>
      </c>
      <c r="G2832" t="s">
        <v>3404</v>
      </c>
    </row>
    <row r="2833" spans="3:7" ht="10.5">
      <c r="C2833" t="s">
        <v>3405</v>
      </c>
      <c r="G2833" t="s">
        <v>3406</v>
      </c>
    </row>
    <row r="2834" spans="3:7" ht="10.5">
      <c r="C2834" t="s">
        <v>3407</v>
      </c>
      <c r="G2834" t="s">
        <v>3408</v>
      </c>
    </row>
    <row r="2835" spans="3:7" ht="10.5">
      <c r="C2835" t="s">
        <v>3409</v>
      </c>
      <c r="G2835" t="s">
        <v>3410</v>
      </c>
    </row>
    <row r="2836" spans="3:7" ht="10.5">
      <c r="C2836" t="s">
        <v>2631</v>
      </c>
      <c r="G2836" t="s">
        <v>3411</v>
      </c>
    </row>
    <row r="2837" ht="10.5">
      <c r="C2837" t="s">
        <v>3412</v>
      </c>
    </row>
    <row r="2838" ht="10.5">
      <c r="C2838" t="s">
        <v>3413</v>
      </c>
    </row>
    <row r="2839" ht="10.5">
      <c r="C2839" t="s">
        <v>3414</v>
      </c>
    </row>
    <row r="2840" ht="10.5">
      <c r="C2840" t="s">
        <v>3415</v>
      </c>
    </row>
    <row r="2841" ht="10.5">
      <c r="C2841" t="s">
        <v>3416</v>
      </c>
    </row>
    <row r="2842" ht="10.5">
      <c r="C2842" t="s">
        <v>3417</v>
      </c>
    </row>
    <row r="2843" ht="10.5">
      <c r="C2843" t="s">
        <v>3418</v>
      </c>
    </row>
    <row r="2844" ht="10.5">
      <c r="C2844" t="s">
        <v>3419</v>
      </c>
    </row>
    <row r="2845" ht="10.5">
      <c r="C2845" t="s">
        <v>3420</v>
      </c>
    </row>
    <row r="2846" ht="10.5">
      <c r="C2846" t="s">
        <v>3421</v>
      </c>
    </row>
    <row r="2847" ht="10.5">
      <c r="C2847" t="s">
        <v>3422</v>
      </c>
    </row>
    <row r="2848" ht="10.5">
      <c r="C2848" t="s">
        <v>3423</v>
      </c>
    </row>
    <row r="2849" ht="10.5">
      <c r="C2849" t="s">
        <v>2633</v>
      </c>
    </row>
    <row r="2850" ht="10.5">
      <c r="C2850" t="s">
        <v>3424</v>
      </c>
    </row>
    <row r="2851" ht="10.5">
      <c r="C2851" t="s">
        <v>3425</v>
      </c>
    </row>
    <row r="2852" ht="10.5">
      <c r="C2852" t="s">
        <v>3426</v>
      </c>
    </row>
    <row r="2853" ht="10.5">
      <c r="C2853" t="s">
        <v>3427</v>
      </c>
    </row>
    <row r="2854" ht="10.5">
      <c r="C2854" t="s">
        <v>3428</v>
      </c>
    </row>
    <row r="2855" ht="10.5">
      <c r="C2855" t="s">
        <v>3429</v>
      </c>
    </row>
    <row r="2856" ht="10.5">
      <c r="C2856" t="s">
        <v>3430</v>
      </c>
    </row>
    <row r="2857" ht="10.5">
      <c r="C2857" t="s">
        <v>3431</v>
      </c>
    </row>
    <row r="2858" ht="10.5">
      <c r="C2858" t="s">
        <v>3432</v>
      </c>
    </row>
    <row r="2859" ht="10.5">
      <c r="C2859" t="s">
        <v>3433</v>
      </c>
    </row>
    <row r="2860" ht="10.5">
      <c r="C2860" t="s">
        <v>3434</v>
      </c>
    </row>
    <row r="2861" ht="10.5">
      <c r="C2861" t="s">
        <v>3435</v>
      </c>
    </row>
    <row r="2862" ht="10.5">
      <c r="C2862" t="s">
        <v>2635</v>
      </c>
    </row>
    <row r="2863" ht="10.5">
      <c r="C2863" t="s">
        <v>3436</v>
      </c>
    </row>
    <row r="2864" ht="10.5">
      <c r="C2864" t="s">
        <v>3437</v>
      </c>
    </row>
    <row r="2865" ht="10.5">
      <c r="C2865" t="s">
        <v>3438</v>
      </c>
    </row>
    <row r="2866" ht="10.5">
      <c r="C2866" t="s">
        <v>3439</v>
      </c>
    </row>
    <row r="2867" ht="10.5">
      <c r="C2867" t="s">
        <v>3440</v>
      </c>
    </row>
    <row r="2868" ht="10.5">
      <c r="C2868" t="s">
        <v>3441</v>
      </c>
    </row>
    <row r="2869" ht="10.5">
      <c r="C2869" t="s">
        <v>3442</v>
      </c>
    </row>
    <row r="2870" ht="10.5">
      <c r="C2870" t="s">
        <v>3443</v>
      </c>
    </row>
    <row r="2871" ht="10.5">
      <c r="C2871" t="s">
        <v>3444</v>
      </c>
    </row>
    <row r="2872" ht="10.5">
      <c r="C2872" t="s">
        <v>3445</v>
      </c>
    </row>
    <row r="2873" ht="10.5">
      <c r="C2873" t="s">
        <v>3446</v>
      </c>
    </row>
    <row r="2874" ht="10.5">
      <c r="C2874" t="s">
        <v>3447</v>
      </c>
    </row>
    <row r="2875" ht="10.5">
      <c r="C2875" t="s">
        <v>2637</v>
      </c>
    </row>
    <row r="2876" ht="10.5">
      <c r="C2876" t="s">
        <v>3448</v>
      </c>
    </row>
    <row r="2877" ht="10.5">
      <c r="C2877" t="s">
        <v>3449</v>
      </c>
    </row>
    <row r="2878" ht="10.5">
      <c r="C2878" t="s">
        <v>3450</v>
      </c>
    </row>
    <row r="2879" ht="10.5">
      <c r="C2879" t="s">
        <v>3451</v>
      </c>
    </row>
    <row r="2880" ht="10.5">
      <c r="C2880" t="s">
        <v>3452</v>
      </c>
    </row>
    <row r="2881" ht="10.5">
      <c r="C2881" t="s">
        <v>3453</v>
      </c>
    </row>
    <row r="2882" ht="10.5">
      <c r="C2882" t="s">
        <v>3454</v>
      </c>
    </row>
    <row r="2883" ht="10.5">
      <c r="C2883" t="s">
        <v>3455</v>
      </c>
    </row>
    <row r="2884" ht="10.5">
      <c r="C2884" t="s">
        <v>3456</v>
      </c>
    </row>
    <row r="2885" ht="10.5">
      <c r="C2885" t="s">
        <v>3457</v>
      </c>
    </row>
    <row r="2886" ht="10.5">
      <c r="C2886" t="s">
        <v>3458</v>
      </c>
    </row>
    <row r="2887" ht="10.5">
      <c r="C2887" t="s">
        <v>3459</v>
      </c>
    </row>
    <row r="2891" spans="2:7" ht="14.25">
      <c r="B2891" s="95" t="s">
        <v>3460</v>
      </c>
      <c r="C2891" s="96"/>
      <c r="D2891" s="96"/>
      <c r="E2891" s="96"/>
      <c r="F2891" s="96"/>
      <c r="G2891" s="97"/>
    </row>
    <row r="2893" ht="10.5">
      <c r="C2893" s="98" t="s">
        <v>967</v>
      </c>
    </row>
    <row r="2894" ht="10.5">
      <c r="C2894" t="s">
        <v>517</v>
      </c>
    </row>
    <row r="2895" ht="10.5">
      <c r="C2895" t="s">
        <v>3461</v>
      </c>
    </row>
    <row r="2896" ht="10.5">
      <c r="C2896" t="s">
        <v>3462</v>
      </c>
    </row>
    <row r="2897" ht="10.5">
      <c r="C2897" t="s">
        <v>3463</v>
      </c>
    </row>
    <row r="2898" ht="10.5">
      <c r="C2898" t="s">
        <v>3464</v>
      </c>
    </row>
    <row r="2899" ht="10.5">
      <c r="C2899" t="s">
        <v>2718</v>
      </c>
    </row>
    <row r="2900" ht="10.5">
      <c r="C2900" t="s">
        <v>3465</v>
      </c>
    </row>
    <row r="2901" ht="10.5">
      <c r="C2901" t="s">
        <v>3466</v>
      </c>
    </row>
    <row r="2902" ht="10.5">
      <c r="C2902" t="s">
        <v>3467</v>
      </c>
    </row>
    <row r="2903" ht="10.5">
      <c r="C2903" t="s">
        <v>3468</v>
      </c>
    </row>
    <row r="2904" ht="10.5">
      <c r="C2904" t="s">
        <v>3469</v>
      </c>
    </row>
    <row r="2905" ht="10.5">
      <c r="C2905" t="s">
        <v>3470</v>
      </c>
    </row>
    <row r="2909" spans="2:8" ht="14.25">
      <c r="B2909" s="95" t="s">
        <v>3471</v>
      </c>
      <c r="C2909" s="96"/>
      <c r="D2909" s="96"/>
      <c r="E2909" s="96"/>
      <c r="F2909" s="96"/>
      <c r="G2909" s="96"/>
      <c r="H2909" s="97"/>
    </row>
    <row r="2911" ht="10.5">
      <c r="C2911" s="98" t="s">
        <v>3472</v>
      </c>
    </row>
    <row r="2912" ht="10.5">
      <c r="C2912" t="s">
        <v>558</v>
      </c>
    </row>
    <row r="2913" ht="10.5">
      <c r="C2913" t="s">
        <v>3473</v>
      </c>
    </row>
    <row r="2914" ht="10.5">
      <c r="C2914" t="s">
        <v>3474</v>
      </c>
    </row>
    <row r="2915" ht="10.5">
      <c r="C2915" t="s">
        <v>3475</v>
      </c>
    </row>
    <row r="2916" ht="10.5">
      <c r="C2916" t="s">
        <v>3476</v>
      </c>
    </row>
    <row r="2917" ht="10.5">
      <c r="C2917" t="s">
        <v>3477</v>
      </c>
    </row>
    <row r="2918" ht="10.5">
      <c r="C2918" t="s">
        <v>3478</v>
      </c>
    </row>
    <row r="2919" ht="10.5">
      <c r="C2919" t="s">
        <v>3479</v>
      </c>
    </row>
    <row r="2920" ht="10.5">
      <c r="C2920" t="s">
        <v>3480</v>
      </c>
    </row>
    <row r="2921" ht="10.5">
      <c r="C2921" t="s">
        <v>3481</v>
      </c>
    </row>
    <row r="2922" ht="10.5">
      <c r="C2922" t="s">
        <v>3482</v>
      </c>
    </row>
    <row r="2923" ht="10.5">
      <c r="C2923" t="s">
        <v>3483</v>
      </c>
    </row>
    <row r="2924" ht="10.5">
      <c r="C2924" t="s">
        <v>3484</v>
      </c>
    </row>
    <row r="2925" ht="10.5">
      <c r="C2925" t="s">
        <v>3485</v>
      </c>
    </row>
    <row r="2926" ht="10.5">
      <c r="C2926" t="s">
        <v>3486</v>
      </c>
    </row>
    <row r="2927" ht="10.5">
      <c r="C2927" t="s">
        <v>3487</v>
      </c>
    </row>
    <row r="2928" ht="10.5">
      <c r="C2928" t="s">
        <v>3488</v>
      </c>
    </row>
    <row r="2929" ht="10.5">
      <c r="C2929" t="s">
        <v>3489</v>
      </c>
    </row>
    <row r="2930" ht="10.5">
      <c r="C2930" t="s">
        <v>3490</v>
      </c>
    </row>
    <row r="2931" ht="10.5">
      <c r="C2931" t="s">
        <v>3491</v>
      </c>
    </row>
    <row r="2932" ht="10.5">
      <c r="C2932" t="s">
        <v>3492</v>
      </c>
    </row>
    <row r="2933" ht="10.5">
      <c r="C2933" t="s">
        <v>3493</v>
      </c>
    </row>
    <row r="2934" ht="10.5">
      <c r="C2934" t="s">
        <v>3494</v>
      </c>
    </row>
    <row r="2935" ht="10.5">
      <c r="C2935" t="s">
        <v>3495</v>
      </c>
    </row>
    <row r="2936" ht="10.5">
      <c r="C2936" t="s">
        <v>3496</v>
      </c>
    </row>
    <row r="2937" ht="10.5">
      <c r="C2937" t="s">
        <v>3497</v>
      </c>
    </row>
    <row r="2938" ht="10.5">
      <c r="C2938" t="s">
        <v>3498</v>
      </c>
    </row>
    <row r="2939" ht="10.5">
      <c r="C2939" t="s">
        <v>3499</v>
      </c>
    </row>
    <row r="2940" ht="10.5">
      <c r="C2940" t="s">
        <v>3500</v>
      </c>
    </row>
    <row r="2941" ht="10.5">
      <c r="C2941" t="s">
        <v>3501</v>
      </c>
    </row>
    <row r="2942" ht="10.5">
      <c r="C2942" t="s">
        <v>3502</v>
      </c>
    </row>
    <row r="2943" ht="10.5">
      <c r="C2943" t="s">
        <v>3503</v>
      </c>
    </row>
    <row r="2944" ht="10.5">
      <c r="C2944" t="s">
        <v>3504</v>
      </c>
    </row>
    <row r="2945" ht="10.5">
      <c r="C2945" t="s">
        <v>3505</v>
      </c>
    </row>
    <row r="2946" ht="10.5">
      <c r="C2946" t="s">
        <v>3506</v>
      </c>
    </row>
    <row r="2947" ht="10.5">
      <c r="C2947" t="s">
        <v>3507</v>
      </c>
    </row>
    <row r="2948" ht="10.5">
      <c r="C2948" t="s">
        <v>3508</v>
      </c>
    </row>
    <row r="2949" ht="10.5">
      <c r="C2949" t="s">
        <v>3509</v>
      </c>
    </row>
    <row r="2950" ht="10.5">
      <c r="C2950" t="s">
        <v>3510</v>
      </c>
    </row>
    <row r="2951" ht="10.5">
      <c r="C2951" t="s">
        <v>3511</v>
      </c>
    </row>
    <row r="2952" ht="10.5">
      <c r="C2952" t="s">
        <v>3512</v>
      </c>
    </row>
    <row r="2953" ht="10.5">
      <c r="C2953" t="s">
        <v>3513</v>
      </c>
    </row>
    <row r="2954" ht="10.5">
      <c r="C2954" t="s">
        <v>3514</v>
      </c>
    </row>
    <row r="2955" ht="10.5">
      <c r="C2955" t="s">
        <v>3515</v>
      </c>
    </row>
    <row r="2956" ht="10.5">
      <c r="C2956" t="s">
        <v>3516</v>
      </c>
    </row>
    <row r="2957" ht="10.5">
      <c r="C2957" t="s">
        <v>3517</v>
      </c>
    </row>
    <row r="2958" ht="10.5">
      <c r="C2958" t="s">
        <v>3518</v>
      </c>
    </row>
    <row r="2959" ht="10.5">
      <c r="C2959" t="s">
        <v>3519</v>
      </c>
    </row>
    <row r="2963" spans="2:8" ht="14.25">
      <c r="B2963" s="95" t="s">
        <v>3520</v>
      </c>
      <c r="C2963" s="96"/>
      <c r="D2963" s="96"/>
      <c r="E2963" s="96"/>
      <c r="F2963" s="96"/>
      <c r="G2963" s="96"/>
      <c r="H2963" s="97"/>
    </row>
    <row r="2965" spans="3:6" ht="10.5">
      <c r="C2965" s="98" t="s">
        <v>3521</v>
      </c>
      <c r="F2965" s="98" t="s">
        <v>557</v>
      </c>
    </row>
    <row r="2966" spans="3:6" ht="10.5">
      <c r="C2966" t="s">
        <v>558</v>
      </c>
      <c r="F2966" t="s">
        <v>517</v>
      </c>
    </row>
    <row r="2967" spans="3:6" ht="10.5">
      <c r="C2967" t="s">
        <v>3473</v>
      </c>
      <c r="F2967" t="s">
        <v>3522</v>
      </c>
    </row>
    <row r="2968" spans="3:6" ht="10.5">
      <c r="C2968" t="s">
        <v>3474</v>
      </c>
      <c r="F2968" t="s">
        <v>3523</v>
      </c>
    </row>
    <row r="2969" spans="3:6" ht="10.5">
      <c r="C2969" t="s">
        <v>3475</v>
      </c>
      <c r="F2969" t="s">
        <v>3524</v>
      </c>
    </row>
    <row r="2970" spans="3:6" ht="10.5">
      <c r="C2970" t="s">
        <v>3476</v>
      </c>
      <c r="F2970" t="s">
        <v>3525</v>
      </c>
    </row>
    <row r="2971" spans="3:6" ht="10.5">
      <c r="C2971" t="s">
        <v>3477</v>
      </c>
      <c r="F2971" t="s">
        <v>3526</v>
      </c>
    </row>
    <row r="2972" ht="10.5">
      <c r="C2972" t="s">
        <v>3478</v>
      </c>
    </row>
    <row r="2973" ht="10.5">
      <c r="C2973" t="s">
        <v>3479</v>
      </c>
    </row>
    <row r="2974" ht="10.5">
      <c r="C2974" t="s">
        <v>3480</v>
      </c>
    </row>
    <row r="2975" ht="10.5">
      <c r="C2975" t="s">
        <v>3481</v>
      </c>
    </row>
    <row r="2976" ht="10.5">
      <c r="C2976" t="s">
        <v>3482</v>
      </c>
    </row>
    <row r="2977" ht="10.5">
      <c r="C2977" t="s">
        <v>3483</v>
      </c>
    </row>
    <row r="2978" ht="10.5">
      <c r="C2978" t="s">
        <v>3484</v>
      </c>
    </row>
    <row r="2979" ht="10.5">
      <c r="C2979" t="s">
        <v>3485</v>
      </c>
    </row>
    <row r="2980" ht="10.5">
      <c r="C2980" t="s">
        <v>3486</v>
      </c>
    </row>
    <row r="2981" ht="10.5">
      <c r="C2981" t="s">
        <v>3487</v>
      </c>
    </row>
    <row r="2982" ht="10.5">
      <c r="C2982" t="s">
        <v>3488</v>
      </c>
    </row>
    <row r="2983" ht="10.5">
      <c r="C2983" t="s">
        <v>3489</v>
      </c>
    </row>
    <row r="2984" ht="10.5">
      <c r="C2984" t="s">
        <v>3490</v>
      </c>
    </row>
    <row r="2985" ht="10.5">
      <c r="C2985" t="s">
        <v>3491</v>
      </c>
    </row>
    <row r="2986" ht="10.5">
      <c r="C2986" t="s">
        <v>3492</v>
      </c>
    </row>
    <row r="2987" ht="10.5">
      <c r="C2987" t="s">
        <v>3493</v>
      </c>
    </row>
    <row r="2988" ht="10.5">
      <c r="C2988" t="s">
        <v>3494</v>
      </c>
    </row>
    <row r="2989" ht="10.5">
      <c r="C2989" t="s">
        <v>3495</v>
      </c>
    </row>
    <row r="2990" ht="10.5">
      <c r="C2990" t="s">
        <v>3496</v>
      </c>
    </row>
    <row r="2991" ht="10.5">
      <c r="C2991" t="s">
        <v>3497</v>
      </c>
    </row>
    <row r="2992" ht="10.5">
      <c r="C2992" t="s">
        <v>3498</v>
      </c>
    </row>
    <row r="2993" ht="10.5">
      <c r="C2993" t="s">
        <v>3499</v>
      </c>
    </row>
    <row r="2994" ht="10.5">
      <c r="C2994" t="s">
        <v>3500</v>
      </c>
    </row>
    <row r="2995" ht="10.5">
      <c r="C2995" t="s">
        <v>3501</v>
      </c>
    </row>
    <row r="2996" ht="10.5">
      <c r="C2996" t="s">
        <v>3502</v>
      </c>
    </row>
    <row r="2997" ht="10.5">
      <c r="C2997" t="s">
        <v>3503</v>
      </c>
    </row>
    <row r="2998" ht="10.5">
      <c r="C2998" t="s">
        <v>3504</v>
      </c>
    </row>
    <row r="2999" ht="10.5">
      <c r="C2999" t="s">
        <v>3505</v>
      </c>
    </row>
    <row r="3000" ht="10.5">
      <c r="C3000" t="s">
        <v>3506</v>
      </c>
    </row>
    <row r="3001" ht="10.5">
      <c r="C3001" t="s">
        <v>3507</v>
      </c>
    </row>
    <row r="3002" ht="10.5">
      <c r="C3002" t="s">
        <v>3508</v>
      </c>
    </row>
    <row r="3003" ht="10.5">
      <c r="C3003" t="s">
        <v>3509</v>
      </c>
    </row>
    <row r="3004" ht="10.5">
      <c r="C3004" t="s">
        <v>3510</v>
      </c>
    </row>
    <row r="3005" ht="10.5">
      <c r="C3005" t="s">
        <v>3511</v>
      </c>
    </row>
    <row r="3006" ht="10.5">
      <c r="C3006" t="s">
        <v>3512</v>
      </c>
    </row>
    <row r="3007" ht="10.5">
      <c r="C3007" t="s">
        <v>3513</v>
      </c>
    </row>
    <row r="3008" ht="10.5">
      <c r="C3008" t="s">
        <v>3514</v>
      </c>
    </row>
    <row r="3009" ht="10.5">
      <c r="C3009" t="s">
        <v>3515</v>
      </c>
    </row>
    <row r="3010" ht="10.5">
      <c r="C3010" t="s">
        <v>3516</v>
      </c>
    </row>
    <row r="3011" ht="10.5">
      <c r="C3011" t="s">
        <v>3517</v>
      </c>
    </row>
    <row r="3012" ht="10.5">
      <c r="C3012" t="s">
        <v>3518</v>
      </c>
    </row>
    <row r="3013" ht="10.5">
      <c r="C3013" t="s">
        <v>3519</v>
      </c>
    </row>
    <row r="3014" ht="10.5">
      <c r="C3014" t="s">
        <v>3527</v>
      </c>
    </row>
    <row r="3018" spans="2:9" ht="14.25">
      <c r="B3018" s="95" t="s">
        <v>3528</v>
      </c>
      <c r="C3018" s="96"/>
      <c r="D3018" s="96"/>
      <c r="E3018" s="96"/>
      <c r="F3018" s="96"/>
      <c r="G3018" s="96"/>
      <c r="H3018" s="96"/>
      <c r="I3018" s="97"/>
    </row>
    <row r="3020" spans="3:6" ht="10.5">
      <c r="C3020" s="98" t="s">
        <v>554</v>
      </c>
      <c r="F3020" s="98" t="s">
        <v>516</v>
      </c>
    </row>
    <row r="3021" spans="3:6" ht="10.5">
      <c r="C3021" t="s">
        <v>517</v>
      </c>
      <c r="F3021" t="s">
        <v>517</v>
      </c>
    </row>
    <row r="3022" spans="3:6" ht="10.5">
      <c r="C3022" t="s">
        <v>3529</v>
      </c>
      <c r="F3022" t="s">
        <v>3530</v>
      </c>
    </row>
    <row r="3023" ht="10.5">
      <c r="C3023" t="s">
        <v>3531</v>
      </c>
    </row>
    <row r="3024" ht="10.5">
      <c r="C3024" t="s">
        <v>3532</v>
      </c>
    </row>
    <row r="3025" ht="10.5">
      <c r="C3025" t="s">
        <v>3533</v>
      </c>
    </row>
    <row r="3026" ht="10.5">
      <c r="C3026" t="s">
        <v>3534</v>
      </c>
    </row>
    <row r="3027" ht="10.5">
      <c r="C3027" t="s">
        <v>3535</v>
      </c>
    </row>
    <row r="3031" spans="2:14" ht="14.25">
      <c r="B3031" s="95" t="s">
        <v>3536</v>
      </c>
      <c r="C3031" s="96"/>
      <c r="D3031" s="96"/>
      <c r="E3031" s="96"/>
      <c r="F3031" s="96"/>
      <c r="G3031" s="96"/>
      <c r="H3031" s="96"/>
      <c r="I3031" s="96"/>
      <c r="J3031" s="96"/>
      <c r="K3031" s="96"/>
      <c r="L3031" s="96"/>
      <c r="M3031" s="96"/>
      <c r="N3031" s="97"/>
    </row>
    <row r="3033" ht="10.5">
      <c r="C3033" s="98" t="s">
        <v>530</v>
      </c>
    </row>
    <row r="3034" ht="10.5">
      <c r="C3034" t="s">
        <v>517</v>
      </c>
    </row>
    <row r="3035" ht="10.5">
      <c r="C3035" t="s">
        <v>3537</v>
      </c>
    </row>
    <row r="3036" ht="10.5">
      <c r="C3036" t="s">
        <v>3538</v>
      </c>
    </row>
    <row r="3037" ht="10.5">
      <c r="C3037" t="s">
        <v>3539</v>
      </c>
    </row>
    <row r="3038" ht="10.5">
      <c r="C3038" t="s">
        <v>3540</v>
      </c>
    </row>
    <row r="3042" spans="2:10" ht="14.25">
      <c r="B3042" s="95" t="s">
        <v>3541</v>
      </c>
      <c r="C3042" s="96"/>
      <c r="D3042" s="96"/>
      <c r="E3042" s="96"/>
      <c r="F3042" s="96"/>
      <c r="G3042" s="96"/>
      <c r="H3042" s="96"/>
      <c r="I3042" s="96"/>
      <c r="J3042" s="97"/>
    </row>
    <row r="3044" ht="10.5">
      <c r="C3044" s="98" t="s">
        <v>515</v>
      </c>
    </row>
    <row r="3045" ht="10.5">
      <c r="C3045" t="s">
        <v>517</v>
      </c>
    </row>
    <row r="3046" ht="10.5">
      <c r="C3046" t="s">
        <v>3542</v>
      </c>
    </row>
    <row r="3047" ht="10.5">
      <c r="C3047" t="s">
        <v>3543</v>
      </c>
    </row>
    <row r="3051" spans="2:15" ht="14.25">
      <c r="B3051" s="95" t="s">
        <v>3544</v>
      </c>
      <c r="C3051" s="96"/>
      <c r="D3051" s="96"/>
      <c r="E3051" s="96"/>
      <c r="F3051" s="96"/>
      <c r="G3051" s="96"/>
      <c r="H3051" s="96"/>
      <c r="I3051" s="96"/>
      <c r="J3051" s="96"/>
      <c r="K3051" s="96"/>
      <c r="L3051" s="96"/>
      <c r="M3051" s="96"/>
      <c r="N3051" s="96"/>
      <c r="O3051" s="97"/>
    </row>
    <row r="3053" ht="10.5">
      <c r="C3053" s="98" t="s">
        <v>552</v>
      </c>
    </row>
    <row r="3054" ht="10.5">
      <c r="C3054" t="s">
        <v>517</v>
      </c>
    </row>
    <row r="3055" ht="10.5">
      <c r="C3055" t="s">
        <v>3542</v>
      </c>
    </row>
    <row r="3056" ht="10.5">
      <c r="C3056" t="s">
        <v>3545</v>
      </c>
    </row>
    <row r="3057" ht="10.5">
      <c r="C3057" t="s">
        <v>3546</v>
      </c>
    </row>
    <row r="3058" ht="10.5">
      <c r="C3058" t="s">
        <v>3547</v>
      </c>
    </row>
    <row r="3059" ht="10.5">
      <c r="C3059" t="s">
        <v>3548</v>
      </c>
    </row>
    <row r="3060" ht="10.5">
      <c r="C3060" t="s">
        <v>3549</v>
      </c>
    </row>
    <row r="3061" ht="10.5">
      <c r="C3061" t="s">
        <v>3543</v>
      </c>
    </row>
    <row r="3065" spans="2:9" ht="14.25">
      <c r="B3065" s="95" t="s">
        <v>3550</v>
      </c>
      <c r="C3065" s="96"/>
      <c r="D3065" s="96"/>
      <c r="E3065" s="96"/>
      <c r="F3065" s="96"/>
      <c r="G3065" s="96"/>
      <c r="H3065" s="96"/>
      <c r="I3065" s="97"/>
    </row>
    <row r="3067" spans="3:6" ht="10.5">
      <c r="C3067" s="98" t="s">
        <v>554</v>
      </c>
      <c r="F3067" s="98" t="s">
        <v>516</v>
      </c>
    </row>
    <row r="3068" spans="3:6" ht="10.5">
      <c r="C3068" t="s">
        <v>517</v>
      </c>
      <c r="F3068" t="s">
        <v>517</v>
      </c>
    </row>
    <row r="3069" spans="3:6" ht="10.5">
      <c r="C3069" t="s">
        <v>3551</v>
      </c>
      <c r="F3069" t="s">
        <v>3552</v>
      </c>
    </row>
    <row r="3070" ht="10.5">
      <c r="C3070" t="s">
        <v>3553</v>
      </c>
    </row>
    <row r="3071" ht="10.5">
      <c r="C3071" t="s">
        <v>3554</v>
      </c>
    </row>
    <row r="3072" ht="10.5">
      <c r="C3072" t="s">
        <v>3555</v>
      </c>
    </row>
    <row r="3073" ht="10.5">
      <c r="C3073" t="s">
        <v>3556</v>
      </c>
    </row>
    <row r="3074" ht="10.5">
      <c r="C3074" t="s">
        <v>3557</v>
      </c>
    </row>
    <row r="3078" spans="2:14" ht="14.25">
      <c r="B3078" s="95" t="s">
        <v>3558</v>
      </c>
      <c r="C3078" s="96"/>
      <c r="D3078" s="96"/>
      <c r="E3078" s="96"/>
      <c r="F3078" s="96"/>
      <c r="G3078" s="96"/>
      <c r="H3078" s="96"/>
      <c r="I3078" s="96"/>
      <c r="J3078" s="96"/>
      <c r="K3078" s="96"/>
      <c r="L3078" s="96"/>
      <c r="M3078" s="96"/>
      <c r="N3078" s="97"/>
    </row>
    <row r="3080" ht="10.5">
      <c r="C3080" s="98" t="s">
        <v>530</v>
      </c>
    </row>
    <row r="3081" ht="10.5">
      <c r="C3081" t="s">
        <v>517</v>
      </c>
    </row>
    <row r="3082" ht="10.5">
      <c r="C3082" t="s">
        <v>3559</v>
      </c>
    </row>
    <row r="3083" ht="10.5">
      <c r="C3083" t="s">
        <v>3560</v>
      </c>
    </row>
    <row r="3084" ht="10.5">
      <c r="C3084" t="s">
        <v>3561</v>
      </c>
    </row>
    <row r="3085" ht="10.5">
      <c r="C3085" t="s">
        <v>3562</v>
      </c>
    </row>
    <row r="3089" spans="2:10" ht="14.25">
      <c r="B3089" s="95" t="s">
        <v>3563</v>
      </c>
      <c r="C3089" s="96"/>
      <c r="D3089" s="96"/>
      <c r="E3089" s="96"/>
      <c r="F3089" s="96"/>
      <c r="G3089" s="96"/>
      <c r="H3089" s="96"/>
      <c r="I3089" s="96"/>
      <c r="J3089" s="97"/>
    </row>
    <row r="3091" ht="10.5">
      <c r="C3091" s="98" t="s">
        <v>515</v>
      </c>
    </row>
    <row r="3092" ht="10.5">
      <c r="C3092" t="s">
        <v>517</v>
      </c>
    </row>
    <row r="3093" ht="10.5">
      <c r="C3093" t="s">
        <v>3564</v>
      </c>
    </row>
    <row r="3094" ht="10.5">
      <c r="C3094" t="s">
        <v>3565</v>
      </c>
    </row>
    <row r="3098" spans="2:15" ht="14.25">
      <c r="B3098" s="95" t="s">
        <v>3566</v>
      </c>
      <c r="C3098" s="96"/>
      <c r="D3098" s="96"/>
      <c r="E3098" s="96"/>
      <c r="F3098" s="96"/>
      <c r="G3098" s="96"/>
      <c r="H3098" s="96"/>
      <c r="I3098" s="96"/>
      <c r="J3098" s="96"/>
      <c r="K3098" s="96"/>
      <c r="L3098" s="96"/>
      <c r="M3098" s="96"/>
      <c r="N3098" s="96"/>
      <c r="O3098" s="97"/>
    </row>
    <row r="3100" ht="10.5">
      <c r="C3100" s="98" t="s">
        <v>552</v>
      </c>
    </row>
    <row r="3101" ht="10.5">
      <c r="C3101" t="s">
        <v>517</v>
      </c>
    </row>
    <row r="3102" ht="10.5">
      <c r="C3102" t="s">
        <v>3564</v>
      </c>
    </row>
    <row r="3103" ht="10.5">
      <c r="C3103" t="s">
        <v>3567</v>
      </c>
    </row>
    <row r="3104" ht="10.5">
      <c r="C3104" t="s">
        <v>3546</v>
      </c>
    </row>
    <row r="3105" ht="10.5">
      <c r="C3105" t="s">
        <v>3568</v>
      </c>
    </row>
    <row r="3106" ht="10.5">
      <c r="C3106" t="s">
        <v>3548</v>
      </c>
    </row>
    <row r="3107" ht="10.5">
      <c r="C3107" t="s">
        <v>3549</v>
      </c>
    </row>
    <row r="3108" ht="10.5">
      <c r="C3108" t="s">
        <v>3565</v>
      </c>
    </row>
    <row r="3112" spans="2:8" ht="14.25">
      <c r="B3112" s="95" t="s">
        <v>3569</v>
      </c>
      <c r="C3112" s="96"/>
      <c r="D3112" s="96"/>
      <c r="E3112" s="96"/>
      <c r="F3112" s="96"/>
      <c r="G3112" s="96"/>
      <c r="H3112" s="97"/>
    </row>
    <row r="3114" ht="10.5">
      <c r="C3114" s="98" t="s">
        <v>3570</v>
      </c>
    </row>
    <row r="3115" ht="10.5">
      <c r="C3115" t="s">
        <v>558</v>
      </c>
    </row>
    <row r="3116" ht="10.5">
      <c r="C3116" t="s">
        <v>3571</v>
      </c>
    </row>
    <row r="3117" ht="10.5">
      <c r="C3117" t="s">
        <v>3572</v>
      </c>
    </row>
    <row r="3118" ht="10.5">
      <c r="C3118" t="s">
        <v>3573</v>
      </c>
    </row>
    <row r="3119" ht="10.5">
      <c r="C3119" t="s">
        <v>3574</v>
      </c>
    </row>
    <row r="3120" ht="10.5">
      <c r="C3120" t="s">
        <v>3575</v>
      </c>
    </row>
    <row r="3121" ht="10.5">
      <c r="C3121" t="s">
        <v>3576</v>
      </c>
    </row>
    <row r="3122" ht="10.5">
      <c r="C3122" t="s">
        <v>3577</v>
      </c>
    </row>
    <row r="3123" ht="10.5">
      <c r="C3123" t="s">
        <v>3578</v>
      </c>
    </row>
    <row r="3124" ht="10.5">
      <c r="C3124" t="s">
        <v>3579</v>
      </c>
    </row>
    <row r="3125" ht="10.5">
      <c r="C3125" t="s">
        <v>3580</v>
      </c>
    </row>
    <row r="3126" ht="10.5">
      <c r="C3126" t="s">
        <v>3581</v>
      </c>
    </row>
    <row r="3127" ht="10.5">
      <c r="C3127" t="s">
        <v>3582</v>
      </c>
    </row>
    <row r="3128" ht="10.5">
      <c r="C3128" t="s">
        <v>3583</v>
      </c>
    </row>
    <row r="3129" ht="10.5">
      <c r="C3129" t="s">
        <v>3584</v>
      </c>
    </row>
    <row r="3130" ht="10.5">
      <c r="C3130" t="s">
        <v>3585</v>
      </c>
    </row>
    <row r="3131" ht="10.5">
      <c r="C3131" t="s">
        <v>3586</v>
      </c>
    </row>
    <row r="3132" ht="10.5">
      <c r="C3132" t="s">
        <v>3587</v>
      </c>
    </row>
    <row r="3133" ht="10.5">
      <c r="C3133" t="s">
        <v>3588</v>
      </c>
    </row>
    <row r="3134" ht="10.5">
      <c r="C3134" t="s">
        <v>3589</v>
      </c>
    </row>
    <row r="3135" ht="10.5">
      <c r="C3135" t="s">
        <v>3590</v>
      </c>
    </row>
    <row r="3136" ht="10.5">
      <c r="C3136" t="s">
        <v>3591</v>
      </c>
    </row>
    <row r="3137" ht="10.5">
      <c r="C3137" t="s">
        <v>3592</v>
      </c>
    </row>
    <row r="3138" ht="10.5">
      <c r="C3138" t="s">
        <v>3593</v>
      </c>
    </row>
    <row r="3142" spans="2:8" ht="14.25">
      <c r="B3142" s="95" t="s">
        <v>3594</v>
      </c>
      <c r="C3142" s="96"/>
      <c r="D3142" s="96"/>
      <c r="E3142" s="96"/>
      <c r="F3142" s="96"/>
      <c r="G3142" s="96"/>
      <c r="H3142" s="97"/>
    </row>
    <row r="3144" spans="3:8" ht="10.5">
      <c r="C3144" s="98" t="s">
        <v>1269</v>
      </c>
      <c r="H3144" s="98" t="s">
        <v>967</v>
      </c>
    </row>
    <row r="3145" spans="3:8" ht="10.5">
      <c r="C3145" t="s">
        <v>517</v>
      </c>
      <c r="H3145" t="s">
        <v>517</v>
      </c>
    </row>
    <row r="3146" spans="3:8" ht="10.5">
      <c r="C3146" t="s">
        <v>3595</v>
      </c>
      <c r="H3146" t="s">
        <v>3595</v>
      </c>
    </row>
    <row r="3147" spans="3:8" ht="10.5">
      <c r="C3147" t="s">
        <v>3596</v>
      </c>
      <c r="H3147" t="s">
        <v>3596</v>
      </c>
    </row>
    <row r="3148" spans="3:8" ht="10.5">
      <c r="C3148" t="s">
        <v>3597</v>
      </c>
      <c r="H3148" t="s">
        <v>3597</v>
      </c>
    </row>
    <row r="3149" spans="3:8" ht="10.5">
      <c r="C3149" t="s">
        <v>3598</v>
      </c>
      <c r="H3149" t="s">
        <v>3598</v>
      </c>
    </row>
    <row r="3150" spans="3:8" ht="10.5">
      <c r="C3150" t="s">
        <v>3599</v>
      </c>
      <c r="H3150" t="s">
        <v>3599</v>
      </c>
    </row>
    <row r="3151" spans="3:8" ht="10.5">
      <c r="C3151" t="s">
        <v>3600</v>
      </c>
      <c r="H3151" t="s">
        <v>3600</v>
      </c>
    </row>
    <row r="3152" spans="3:8" ht="10.5">
      <c r="C3152" t="s">
        <v>3601</v>
      </c>
      <c r="H3152" t="s">
        <v>3601</v>
      </c>
    </row>
    <row r="3153" spans="3:8" ht="10.5">
      <c r="C3153" t="s">
        <v>3602</v>
      </c>
      <c r="H3153" t="s">
        <v>3602</v>
      </c>
    </row>
    <row r="3154" spans="3:8" ht="10.5">
      <c r="C3154" t="s">
        <v>3603</v>
      </c>
      <c r="H3154" t="s">
        <v>3603</v>
      </c>
    </row>
    <row r="3155" spans="3:8" ht="10.5">
      <c r="C3155" t="s">
        <v>3604</v>
      </c>
      <c r="H3155" t="s">
        <v>3604</v>
      </c>
    </row>
    <row r="3156" spans="3:8" ht="10.5">
      <c r="C3156" t="s">
        <v>2826</v>
      </c>
      <c r="H3156" t="s">
        <v>2826</v>
      </c>
    </row>
    <row r="3157" ht="10.5">
      <c r="C3157" t="s">
        <v>3605</v>
      </c>
    </row>
    <row r="3161" spans="2:11" ht="14.25">
      <c r="B3161" s="95" t="s">
        <v>3606</v>
      </c>
      <c r="C3161" s="96"/>
      <c r="D3161" s="96"/>
      <c r="E3161" s="96"/>
      <c r="F3161" s="96"/>
      <c r="G3161" s="96"/>
      <c r="H3161" s="96"/>
      <c r="I3161" s="96"/>
      <c r="J3161" s="96"/>
      <c r="K3161" s="97"/>
    </row>
    <row r="3163" spans="3:28" ht="10.5">
      <c r="C3163" s="98" t="s">
        <v>550</v>
      </c>
      <c r="H3163" s="98" t="s">
        <v>967</v>
      </c>
      <c r="M3163" s="98" t="s">
        <v>1270</v>
      </c>
      <c r="R3163" s="98" t="s">
        <v>554</v>
      </c>
      <c r="W3163" s="98" t="s">
        <v>557</v>
      </c>
      <c r="AB3163" s="98" t="s">
        <v>1054</v>
      </c>
    </row>
    <row r="3164" spans="3:28" ht="10.5">
      <c r="C3164" t="s">
        <v>517</v>
      </c>
      <c r="H3164" t="s">
        <v>517</v>
      </c>
      <c r="M3164" t="s">
        <v>517</v>
      </c>
      <c r="R3164" t="s">
        <v>517</v>
      </c>
      <c r="W3164" t="s">
        <v>517</v>
      </c>
      <c r="AB3164" t="s">
        <v>517</v>
      </c>
    </row>
    <row r="3165" spans="3:28" ht="10.5">
      <c r="C3165" t="s">
        <v>1273</v>
      </c>
      <c r="H3165" t="s">
        <v>1274</v>
      </c>
      <c r="M3165" t="s">
        <v>1276</v>
      </c>
      <c r="R3165" t="s">
        <v>3607</v>
      </c>
      <c r="W3165" t="s">
        <v>1273</v>
      </c>
      <c r="AB3165" t="s">
        <v>1276</v>
      </c>
    </row>
    <row r="3166" spans="3:28" ht="10.5">
      <c r="C3166" t="s">
        <v>1280</v>
      </c>
      <c r="H3166" t="s">
        <v>3608</v>
      </c>
      <c r="M3166" t="s">
        <v>1283</v>
      </c>
      <c r="R3166" t="s">
        <v>3609</v>
      </c>
      <c r="W3166" t="s">
        <v>1280</v>
      </c>
      <c r="AB3166" t="s">
        <v>1283</v>
      </c>
    </row>
    <row r="3167" spans="3:23" ht="10.5">
      <c r="C3167" t="s">
        <v>1288</v>
      </c>
      <c r="H3167" t="s">
        <v>3610</v>
      </c>
      <c r="M3167" t="s">
        <v>1292</v>
      </c>
      <c r="R3167" t="s">
        <v>2841</v>
      </c>
      <c r="W3167" t="s">
        <v>1288</v>
      </c>
    </row>
    <row r="3168" spans="3:23" ht="10.5">
      <c r="C3168" t="s">
        <v>1297</v>
      </c>
      <c r="H3168" t="s">
        <v>3611</v>
      </c>
      <c r="M3168" t="s">
        <v>1301</v>
      </c>
      <c r="R3168" t="s">
        <v>2842</v>
      </c>
      <c r="W3168" t="s">
        <v>1302</v>
      </c>
    </row>
    <row r="3169" spans="3:23" ht="10.5">
      <c r="C3169" t="s">
        <v>1305</v>
      </c>
      <c r="H3169" t="s">
        <v>3612</v>
      </c>
      <c r="M3169" t="s">
        <v>1309</v>
      </c>
      <c r="R3169" t="s">
        <v>3613</v>
      </c>
      <c r="W3169" t="s">
        <v>1310</v>
      </c>
    </row>
    <row r="3170" spans="3:18" ht="10.5">
      <c r="C3170" t="s">
        <v>1313</v>
      </c>
      <c r="H3170" t="s">
        <v>3614</v>
      </c>
      <c r="M3170" t="s">
        <v>1317</v>
      </c>
      <c r="R3170" t="s">
        <v>3615</v>
      </c>
    </row>
    <row r="3171" spans="3:13" ht="10.5">
      <c r="C3171" t="s">
        <v>1320</v>
      </c>
      <c r="H3171" t="s">
        <v>3616</v>
      </c>
      <c r="M3171" t="s">
        <v>1324</v>
      </c>
    </row>
    <row r="3172" spans="3:13" ht="10.5">
      <c r="C3172" t="s">
        <v>1327</v>
      </c>
      <c r="H3172" t="s">
        <v>3617</v>
      </c>
      <c r="M3172" t="s">
        <v>1331</v>
      </c>
    </row>
    <row r="3173" spans="3:8" ht="10.5">
      <c r="C3173" t="s">
        <v>1332</v>
      </c>
      <c r="H3173" t="s">
        <v>3618</v>
      </c>
    </row>
    <row r="3174" spans="3:8" ht="10.5">
      <c r="C3174" t="s">
        <v>1335</v>
      </c>
      <c r="H3174" t="s">
        <v>3619</v>
      </c>
    </row>
    <row r="3175" spans="3:8" ht="10.5">
      <c r="C3175" t="s">
        <v>1338</v>
      </c>
      <c r="H3175" t="s">
        <v>3620</v>
      </c>
    </row>
    <row r="3176" ht="10.5">
      <c r="C3176" t="s">
        <v>1340</v>
      </c>
    </row>
    <row r="3177" ht="10.5">
      <c r="C3177" t="s">
        <v>1342</v>
      </c>
    </row>
    <row r="3181" spans="2:17" ht="14.25">
      <c r="B3181" s="95" t="s">
        <v>3621</v>
      </c>
      <c r="C3181" s="96"/>
      <c r="D3181" s="96"/>
      <c r="E3181" s="96"/>
      <c r="F3181" s="96"/>
      <c r="G3181" s="96"/>
      <c r="H3181" s="96"/>
      <c r="I3181" s="96"/>
      <c r="J3181" s="96"/>
      <c r="K3181" s="96"/>
      <c r="L3181" s="96"/>
      <c r="M3181" s="96"/>
      <c r="N3181" s="96"/>
      <c r="O3181" s="96"/>
      <c r="P3181" s="96"/>
      <c r="Q3181" s="97"/>
    </row>
    <row r="3183" ht="10.5">
      <c r="C3183" s="98" t="s">
        <v>3622</v>
      </c>
    </row>
    <row r="3184" ht="10.5">
      <c r="C3184" t="s">
        <v>517</v>
      </c>
    </row>
    <row r="3185" ht="10.5">
      <c r="C3185" t="s">
        <v>1273</v>
      </c>
    </row>
    <row r="3186" ht="10.5">
      <c r="C3186" t="s">
        <v>3623</v>
      </c>
    </row>
    <row r="3187" ht="10.5">
      <c r="C3187" t="s">
        <v>3624</v>
      </c>
    </row>
    <row r="3188" ht="10.5">
      <c r="C3188" t="s">
        <v>3625</v>
      </c>
    </row>
    <row r="3189" ht="10.5">
      <c r="C3189" t="s">
        <v>3626</v>
      </c>
    </row>
    <row r="3190" ht="10.5">
      <c r="C3190" t="s">
        <v>3627</v>
      </c>
    </row>
    <row r="3191" ht="10.5">
      <c r="C3191" t="s">
        <v>1280</v>
      </c>
    </row>
    <row r="3192" ht="10.5">
      <c r="C3192" t="s">
        <v>1288</v>
      </c>
    </row>
    <row r="3193" ht="10.5">
      <c r="C3193" t="s">
        <v>3628</v>
      </c>
    </row>
    <row r="3194" ht="10.5">
      <c r="C3194" t="s">
        <v>3629</v>
      </c>
    </row>
    <row r="3195" ht="10.5">
      <c r="C3195" t="s">
        <v>3630</v>
      </c>
    </row>
    <row r="3196" ht="10.5">
      <c r="C3196" t="s">
        <v>3631</v>
      </c>
    </row>
    <row r="3197" ht="10.5">
      <c r="C3197" t="s">
        <v>3632</v>
      </c>
    </row>
    <row r="3198" ht="10.5">
      <c r="C3198" t="s">
        <v>3633</v>
      </c>
    </row>
    <row r="3199" ht="10.5">
      <c r="C3199" t="s">
        <v>3634</v>
      </c>
    </row>
    <row r="3200" ht="10.5">
      <c r="C3200" t="s">
        <v>3635</v>
      </c>
    </row>
    <row r="3201" ht="10.5">
      <c r="C3201" t="s">
        <v>3636</v>
      </c>
    </row>
    <row r="3202" ht="10.5">
      <c r="C3202" t="s">
        <v>3637</v>
      </c>
    </row>
    <row r="3203" ht="10.5">
      <c r="C3203" t="s">
        <v>3638</v>
      </c>
    </row>
    <row r="3204" ht="10.5">
      <c r="C3204" t="s">
        <v>3639</v>
      </c>
    </row>
    <row r="3205" ht="10.5">
      <c r="C3205" t="s">
        <v>3640</v>
      </c>
    </row>
    <row r="3206" ht="10.5">
      <c r="C3206" t="s">
        <v>3641</v>
      </c>
    </row>
    <row r="3207" ht="10.5">
      <c r="C3207" t="s">
        <v>3642</v>
      </c>
    </row>
    <row r="3208" ht="10.5">
      <c r="C3208" t="s">
        <v>3643</v>
      </c>
    </row>
    <row r="3209" ht="10.5">
      <c r="C3209" t="s">
        <v>3644</v>
      </c>
    </row>
    <row r="3210" ht="10.5">
      <c r="C3210" t="s">
        <v>3645</v>
      </c>
    </row>
    <row r="3211" ht="10.5">
      <c r="C3211" t="s">
        <v>3646</v>
      </c>
    </row>
    <row r="3212" ht="10.5">
      <c r="C3212" t="s">
        <v>3647</v>
      </c>
    </row>
    <row r="3213" ht="10.5">
      <c r="C3213" t="s">
        <v>3648</v>
      </c>
    </row>
    <row r="3214" ht="10.5">
      <c r="C3214" t="s">
        <v>3649</v>
      </c>
    </row>
    <row r="3215" ht="10.5">
      <c r="C3215" t="s">
        <v>3650</v>
      </c>
    </row>
    <row r="3216" ht="10.5">
      <c r="C3216" t="s">
        <v>3651</v>
      </c>
    </row>
    <row r="3220" spans="2:16" ht="14.25">
      <c r="B3220" s="95" t="s">
        <v>3652</v>
      </c>
      <c r="C3220" s="96"/>
      <c r="D3220" s="96"/>
      <c r="E3220" s="96"/>
      <c r="F3220" s="96"/>
      <c r="G3220" s="96"/>
      <c r="H3220" s="96"/>
      <c r="I3220" s="96"/>
      <c r="J3220" s="96"/>
      <c r="K3220" s="96"/>
      <c r="L3220" s="96"/>
      <c r="M3220" s="96"/>
      <c r="N3220" s="96"/>
      <c r="O3220" s="96"/>
      <c r="P3220" s="97"/>
    </row>
    <row r="3222" spans="3:11" ht="10.5">
      <c r="C3222" s="98" t="s">
        <v>3653</v>
      </c>
      <c r="K3222" s="98"/>
    </row>
    <row r="3223" ht="10.5">
      <c r="C3223" t="s">
        <v>517</v>
      </c>
    </row>
    <row r="3224" ht="10.5">
      <c r="C3224" t="s">
        <v>1273</v>
      </c>
    </row>
    <row r="3225" ht="10.5">
      <c r="C3225" t="s">
        <v>1279</v>
      </c>
    </row>
    <row r="3226" ht="10.5">
      <c r="C3226" t="s">
        <v>1287</v>
      </c>
    </row>
    <row r="3227" ht="10.5">
      <c r="C3227" t="s">
        <v>1296</v>
      </c>
    </row>
    <row r="3228" ht="10.5">
      <c r="C3228" t="s">
        <v>1280</v>
      </c>
    </row>
    <row r="3229" ht="10.5">
      <c r="C3229" t="s">
        <v>1288</v>
      </c>
    </row>
    <row r="3230" ht="10.5">
      <c r="C3230" t="s">
        <v>1297</v>
      </c>
    </row>
    <row r="3231" ht="10.5">
      <c r="C3231" t="s">
        <v>1305</v>
      </c>
    </row>
    <row r="3232" ht="10.5">
      <c r="C3232" t="s">
        <v>1381</v>
      </c>
    </row>
    <row r="3233" ht="10.5">
      <c r="C3233" t="s">
        <v>1382</v>
      </c>
    </row>
    <row r="3234" ht="10.5">
      <c r="C3234" t="s">
        <v>1383</v>
      </c>
    </row>
    <row r="3235" ht="10.5">
      <c r="C3235" t="s">
        <v>1384</v>
      </c>
    </row>
    <row r="3236" ht="10.5">
      <c r="C3236" t="s">
        <v>1385</v>
      </c>
    </row>
    <row r="3237" ht="10.5">
      <c r="C3237" t="s">
        <v>1386</v>
      </c>
    </row>
    <row r="3238" ht="10.5">
      <c r="C3238" t="s">
        <v>1387</v>
      </c>
    </row>
    <row r="3239" ht="10.5">
      <c r="C3239" t="s">
        <v>1388</v>
      </c>
    </row>
    <row r="3240" ht="10.5">
      <c r="C3240" t="s">
        <v>1389</v>
      </c>
    </row>
    <row r="3241" ht="10.5">
      <c r="C3241" t="s">
        <v>1390</v>
      </c>
    </row>
    <row r="3242" ht="10.5">
      <c r="C3242" t="s">
        <v>1391</v>
      </c>
    </row>
    <row r="3243" ht="10.5">
      <c r="C3243" t="s">
        <v>1392</v>
      </c>
    </row>
    <row r="3244" ht="10.5">
      <c r="C3244" t="s">
        <v>1393</v>
      </c>
    </row>
    <row r="3245" ht="10.5">
      <c r="C3245" t="s">
        <v>1394</v>
      </c>
    </row>
    <row r="3246" ht="10.5">
      <c r="C3246" t="s">
        <v>1395</v>
      </c>
    </row>
    <row r="3247" ht="10.5">
      <c r="C3247" t="s">
        <v>1396</v>
      </c>
    </row>
    <row r="3248" ht="10.5">
      <c r="C3248" t="s">
        <v>1397</v>
      </c>
    </row>
    <row r="3249" ht="10.5">
      <c r="C3249" t="s">
        <v>1398</v>
      </c>
    </row>
    <row r="3250" ht="10.5">
      <c r="C3250" t="s">
        <v>1399</v>
      </c>
    </row>
    <row r="3254" spans="2:11" ht="14.25">
      <c r="B3254" s="95" t="s">
        <v>3654</v>
      </c>
      <c r="C3254" s="96"/>
      <c r="D3254" s="96"/>
      <c r="E3254" s="96"/>
      <c r="F3254" s="96"/>
      <c r="G3254" s="96"/>
      <c r="H3254" s="96"/>
      <c r="I3254" s="96"/>
      <c r="J3254" s="96"/>
      <c r="K3254" s="97"/>
    </row>
    <row r="3256" spans="3:11" ht="10.5">
      <c r="C3256" s="98" t="s">
        <v>522</v>
      </c>
      <c r="H3256" s="98" t="s">
        <v>3655</v>
      </c>
      <c r="K3256" s="98" t="s">
        <v>516</v>
      </c>
    </row>
    <row r="3257" spans="3:11" ht="10.5">
      <c r="C3257" t="s">
        <v>517</v>
      </c>
      <c r="H3257" t="s">
        <v>517</v>
      </c>
      <c r="K3257" t="s">
        <v>517</v>
      </c>
    </row>
    <row r="3258" spans="3:11" ht="10.5">
      <c r="C3258" t="s">
        <v>1277</v>
      </c>
      <c r="H3258" t="s">
        <v>1274</v>
      </c>
      <c r="K3258" t="s">
        <v>1277</v>
      </c>
    </row>
    <row r="3259" spans="3:8" ht="10.5">
      <c r="C3259" t="s">
        <v>1284</v>
      </c>
      <c r="H3259" t="s">
        <v>1281</v>
      </c>
    </row>
    <row r="3260" ht="10.5">
      <c r="C3260" t="s">
        <v>1293</v>
      </c>
    </row>
    <row r="3264" spans="2:14" ht="14.25">
      <c r="B3264" s="95" t="s">
        <v>3656</v>
      </c>
      <c r="C3264" s="96"/>
      <c r="D3264" s="96"/>
      <c r="E3264" s="96"/>
      <c r="F3264" s="96"/>
      <c r="G3264" s="96"/>
      <c r="H3264" s="96"/>
      <c r="I3264" s="96"/>
      <c r="J3264" s="96"/>
      <c r="K3264" s="96"/>
      <c r="L3264" s="96"/>
      <c r="M3264" s="96"/>
      <c r="N3264" s="97"/>
    </row>
    <row r="3266" spans="3:13" ht="10.5">
      <c r="C3266" s="98" t="s">
        <v>548</v>
      </c>
      <c r="H3266" s="98" t="s">
        <v>552</v>
      </c>
      <c r="M3266" s="98" t="s">
        <v>530</v>
      </c>
    </row>
    <row r="3267" spans="3:13" ht="10.5">
      <c r="C3267" t="s">
        <v>517</v>
      </c>
      <c r="H3267" t="s">
        <v>517</v>
      </c>
      <c r="M3267" t="s">
        <v>517</v>
      </c>
    </row>
    <row r="3268" spans="3:13" ht="10.5">
      <c r="C3268" t="s">
        <v>1273</v>
      </c>
      <c r="H3268" t="s">
        <v>1273</v>
      </c>
      <c r="M3268" t="s">
        <v>1277</v>
      </c>
    </row>
    <row r="3269" spans="3:13" ht="10.5">
      <c r="C3269" t="s">
        <v>1346</v>
      </c>
      <c r="H3269" t="s">
        <v>1346</v>
      </c>
      <c r="M3269" t="s">
        <v>1348</v>
      </c>
    </row>
    <row r="3270" spans="3:13" ht="10.5">
      <c r="C3270" t="s">
        <v>1280</v>
      </c>
      <c r="H3270" t="s">
        <v>1280</v>
      </c>
      <c r="M3270" t="s">
        <v>1350</v>
      </c>
    </row>
    <row r="3271" spans="3:13" ht="10.5">
      <c r="C3271" t="s">
        <v>1288</v>
      </c>
      <c r="H3271" t="s">
        <v>1288</v>
      </c>
      <c r="M3271" t="s">
        <v>1353</v>
      </c>
    </row>
    <row r="3272" spans="3:8" ht="10.5">
      <c r="C3272" t="s">
        <v>1297</v>
      </c>
      <c r="H3272" t="s">
        <v>1357</v>
      </c>
    </row>
    <row r="3273" spans="3:8" ht="10.5">
      <c r="C3273" t="s">
        <v>1360</v>
      </c>
      <c r="H3273" t="s">
        <v>1361</v>
      </c>
    </row>
    <row r="3274" spans="3:8" ht="10.5">
      <c r="C3274" t="s">
        <v>1305</v>
      </c>
      <c r="H3274" t="s">
        <v>3657</v>
      </c>
    </row>
    <row r="3275" ht="10.5">
      <c r="C3275" t="s">
        <v>1313</v>
      </c>
    </row>
    <row r="3276" ht="10.5">
      <c r="C3276" t="s">
        <v>1320</v>
      </c>
    </row>
    <row r="3277" ht="10.5">
      <c r="C3277" t="s">
        <v>1327</v>
      </c>
    </row>
    <row r="3278" ht="10.5">
      <c r="C3278" t="s">
        <v>1332</v>
      </c>
    </row>
    <row r="3279" ht="10.5">
      <c r="C3279" t="s">
        <v>1335</v>
      </c>
    </row>
    <row r="3280" ht="10.5">
      <c r="C3280" t="s">
        <v>1338</v>
      </c>
    </row>
    <row r="3281" ht="10.5">
      <c r="C3281" t="s">
        <v>1340</v>
      </c>
    </row>
    <row r="3282" ht="10.5">
      <c r="C3282" t="s">
        <v>1342</v>
      </c>
    </row>
    <row r="3286" spans="2:9" ht="14.25">
      <c r="B3286" s="95" t="s">
        <v>3658</v>
      </c>
      <c r="C3286" s="96"/>
      <c r="D3286" s="96"/>
      <c r="E3286" s="96"/>
      <c r="F3286" s="96"/>
      <c r="G3286" s="96"/>
      <c r="H3286" s="96"/>
      <c r="I3286" s="97"/>
    </row>
    <row r="3288" ht="10.5">
      <c r="C3288" s="98" t="s">
        <v>516</v>
      </c>
    </row>
    <row r="3289" ht="10.5">
      <c r="C3289" t="s">
        <v>517</v>
      </c>
    </row>
    <row r="3290" ht="10.5">
      <c r="C3290" t="s">
        <v>3659</v>
      </c>
    </row>
    <row r="3294" spans="2:11" ht="14.25">
      <c r="B3294" s="95" t="s">
        <v>3660</v>
      </c>
      <c r="C3294" s="96"/>
      <c r="D3294" s="96"/>
      <c r="E3294" s="96"/>
      <c r="F3294" s="96"/>
      <c r="G3294" s="96"/>
      <c r="H3294" s="96"/>
      <c r="I3294" s="96"/>
      <c r="J3294" s="96"/>
      <c r="K3294" s="97"/>
    </row>
    <row r="3296" ht="10.5">
      <c r="C3296" s="98" t="s">
        <v>967</v>
      </c>
    </row>
    <row r="3297" ht="10.5">
      <c r="C3297" t="s">
        <v>517</v>
      </c>
    </row>
    <row r="3298" ht="10.5">
      <c r="C3298" t="s">
        <v>1407</v>
      </c>
    </row>
    <row r="3299" ht="10.5">
      <c r="C3299" t="s">
        <v>1408</v>
      </c>
    </row>
    <row r="3300" ht="10.5">
      <c r="C3300" t="s">
        <v>1409</v>
      </c>
    </row>
    <row r="3301" ht="10.5">
      <c r="C3301" t="s">
        <v>1410</v>
      </c>
    </row>
    <row r="3302" ht="10.5">
      <c r="C3302" t="s">
        <v>1411</v>
      </c>
    </row>
    <row r="3303" ht="10.5">
      <c r="C3303" t="s">
        <v>1412</v>
      </c>
    </row>
    <row r="3304" ht="10.5">
      <c r="C3304" t="s">
        <v>1413</v>
      </c>
    </row>
    <row r="3305" ht="10.5">
      <c r="C3305" t="s">
        <v>1414</v>
      </c>
    </row>
    <row r="3306" ht="10.5">
      <c r="C3306" t="s">
        <v>1415</v>
      </c>
    </row>
    <row r="3307" ht="10.5">
      <c r="C3307" t="s">
        <v>1416</v>
      </c>
    </row>
    <row r="3308" ht="10.5">
      <c r="C3308" t="s">
        <v>1417</v>
      </c>
    </row>
    <row r="3312" spans="2:8" ht="14.25">
      <c r="B3312" s="95" t="s">
        <v>3661</v>
      </c>
      <c r="C3312" s="96"/>
      <c r="D3312" s="96"/>
      <c r="E3312" s="96"/>
      <c r="F3312" s="96"/>
      <c r="G3312" s="96"/>
      <c r="H3312" s="97"/>
    </row>
    <row r="3314" ht="10.5">
      <c r="C3314" s="98" t="s">
        <v>966</v>
      </c>
    </row>
    <row r="3315" ht="10.5">
      <c r="C3315" t="s">
        <v>558</v>
      </c>
    </row>
    <row r="3316" ht="10.5">
      <c r="C3316" t="s">
        <v>1429</v>
      </c>
    </row>
    <row r="3317" ht="10.5">
      <c r="C3317" t="s">
        <v>1436</v>
      </c>
    </row>
    <row r="3318" ht="10.5">
      <c r="C3318" t="s">
        <v>1442</v>
      </c>
    </row>
    <row r="3319" ht="10.5">
      <c r="C3319" t="s">
        <v>1448</v>
      </c>
    </row>
    <row r="3320" ht="10.5">
      <c r="C3320" t="s">
        <v>1453</v>
      </c>
    </row>
    <row r="3321" ht="10.5">
      <c r="C3321" t="s">
        <v>1458</v>
      </c>
    </row>
    <row r="3322" ht="10.5">
      <c r="C3322" t="s">
        <v>1463</v>
      </c>
    </row>
    <row r="3323" ht="10.5">
      <c r="C3323" t="s">
        <v>1468</v>
      </c>
    </row>
    <row r="3324" ht="10.5">
      <c r="C3324" t="s">
        <v>1473</v>
      </c>
    </row>
    <row r="3325" ht="10.5">
      <c r="C3325" t="s">
        <v>1477</v>
      </c>
    </row>
    <row r="3326" ht="10.5">
      <c r="C3326" t="s">
        <v>1482</v>
      </c>
    </row>
    <row r="3327" ht="10.5">
      <c r="C3327" t="s">
        <v>1487</v>
      </c>
    </row>
    <row r="3328" ht="10.5">
      <c r="C3328" t="s">
        <v>1493</v>
      </c>
    </row>
    <row r="3329" ht="10.5">
      <c r="C3329" t="s">
        <v>1499</v>
      </c>
    </row>
    <row r="3330" ht="10.5">
      <c r="C3330" t="s">
        <v>1504</v>
      </c>
    </row>
    <row r="3331" ht="10.5">
      <c r="C3331" t="s">
        <v>1510</v>
      </c>
    </row>
    <row r="3332" ht="10.5">
      <c r="C3332" t="s">
        <v>1516</v>
      </c>
    </row>
    <row r="3333" ht="10.5">
      <c r="C3333" t="s">
        <v>1520</v>
      </c>
    </row>
    <row r="3334" ht="10.5">
      <c r="C3334" t="s">
        <v>1524</v>
      </c>
    </row>
    <row r="3335" ht="10.5">
      <c r="C3335" t="s">
        <v>1529</v>
      </c>
    </row>
    <row r="3339" spans="2:8" ht="14.25">
      <c r="B3339" s="95" t="s">
        <v>3662</v>
      </c>
      <c r="C3339" s="96"/>
      <c r="D3339" s="96"/>
      <c r="E3339" s="96"/>
      <c r="F3339" s="96"/>
      <c r="G3339" s="96"/>
      <c r="H3339" s="97"/>
    </row>
    <row r="3341" spans="3:9" ht="10.5">
      <c r="C3341" s="98" t="s">
        <v>966</v>
      </c>
      <c r="I3341" s="98" t="s">
        <v>515</v>
      </c>
    </row>
    <row r="3342" spans="3:9" ht="10.5">
      <c r="C3342" t="s">
        <v>558</v>
      </c>
      <c r="I3342" t="s">
        <v>517</v>
      </c>
    </row>
    <row r="3343" spans="3:9" ht="10.5">
      <c r="C3343" t="s">
        <v>1429</v>
      </c>
      <c r="I3343" t="s">
        <v>3663</v>
      </c>
    </row>
    <row r="3344" spans="3:9" ht="10.5">
      <c r="C3344" t="s">
        <v>1436</v>
      </c>
      <c r="I3344" t="s">
        <v>3664</v>
      </c>
    </row>
    <row r="3345" ht="10.5">
      <c r="C3345" t="s">
        <v>1442</v>
      </c>
    </row>
    <row r="3346" ht="10.5">
      <c r="C3346" t="s">
        <v>1448</v>
      </c>
    </row>
    <row r="3347" ht="10.5">
      <c r="C3347" t="s">
        <v>1453</v>
      </c>
    </row>
    <row r="3348" ht="10.5">
      <c r="C3348" t="s">
        <v>1458</v>
      </c>
    </row>
    <row r="3349" ht="10.5">
      <c r="C3349" t="s">
        <v>1463</v>
      </c>
    </row>
    <row r="3350" ht="10.5">
      <c r="C3350" t="s">
        <v>1468</v>
      </c>
    </row>
    <row r="3351" ht="10.5">
      <c r="C3351" t="s">
        <v>1473</v>
      </c>
    </row>
    <row r="3352" ht="10.5">
      <c r="C3352" t="s">
        <v>1477</v>
      </c>
    </row>
    <row r="3353" ht="10.5">
      <c r="C3353" t="s">
        <v>1482</v>
      </c>
    </row>
    <row r="3354" ht="10.5">
      <c r="C3354" t="s">
        <v>1487</v>
      </c>
    </row>
    <row r="3355" ht="10.5">
      <c r="C3355" t="s">
        <v>1493</v>
      </c>
    </row>
    <row r="3356" ht="10.5">
      <c r="C3356" t="s">
        <v>1499</v>
      </c>
    </row>
    <row r="3357" ht="10.5">
      <c r="C3357" t="s">
        <v>1504</v>
      </c>
    </row>
    <row r="3358" ht="10.5">
      <c r="C3358" t="s">
        <v>1510</v>
      </c>
    </row>
    <row r="3359" ht="10.5">
      <c r="C3359" t="s">
        <v>1516</v>
      </c>
    </row>
    <row r="3360" ht="10.5">
      <c r="C3360" t="s">
        <v>1520</v>
      </c>
    </row>
    <row r="3361" ht="10.5">
      <c r="C3361" t="s">
        <v>1524</v>
      </c>
    </row>
    <row r="3362" ht="10.5">
      <c r="C3362" t="s">
        <v>1529</v>
      </c>
    </row>
    <row r="3366" spans="2:8" ht="14.25">
      <c r="B3366" s="95" t="s">
        <v>3665</v>
      </c>
      <c r="C3366" s="96"/>
      <c r="D3366" s="96"/>
      <c r="E3366" s="96"/>
      <c r="F3366" s="96"/>
      <c r="G3366" s="96"/>
      <c r="H3366" s="97"/>
    </row>
    <row r="3368" ht="10.5">
      <c r="C3368" s="98" t="s">
        <v>1269</v>
      </c>
    </row>
    <row r="3369" ht="10.5">
      <c r="C3369" t="s">
        <v>558</v>
      </c>
    </row>
    <row r="3370" ht="10.5">
      <c r="C3370" t="s">
        <v>1868</v>
      </c>
    </row>
    <row r="3371" ht="10.5">
      <c r="C3371" t="s">
        <v>1871</v>
      </c>
    </row>
    <row r="3372" ht="10.5">
      <c r="C3372" t="s">
        <v>1876</v>
      </c>
    </row>
    <row r="3373" ht="10.5">
      <c r="C3373" t="s">
        <v>1880</v>
      </c>
    </row>
    <row r="3374" ht="10.5">
      <c r="C3374" t="s">
        <v>1884</v>
      </c>
    </row>
    <row r="3375" ht="10.5">
      <c r="C3375" t="s">
        <v>1889</v>
      </c>
    </row>
    <row r="3376" ht="10.5">
      <c r="C3376" t="s">
        <v>1892</v>
      </c>
    </row>
    <row r="3377" ht="10.5">
      <c r="C3377" t="s">
        <v>1896</v>
      </c>
    </row>
    <row r="3378" ht="10.5">
      <c r="C3378" t="s">
        <v>1901</v>
      </c>
    </row>
    <row r="3379" ht="10.5">
      <c r="C3379" t="s">
        <v>1905</v>
      </c>
    </row>
    <row r="3380" ht="10.5">
      <c r="C3380" t="s">
        <v>1909</v>
      </c>
    </row>
    <row r="3381" ht="10.5">
      <c r="C3381" t="s">
        <v>1913</v>
      </c>
    </row>
    <row r="3385" spans="2:9" ht="14.25">
      <c r="B3385" s="95" t="s">
        <v>3666</v>
      </c>
      <c r="C3385" s="96"/>
      <c r="D3385" s="96"/>
      <c r="E3385" s="96"/>
      <c r="F3385" s="96"/>
      <c r="G3385" s="96"/>
      <c r="H3385" s="96"/>
      <c r="I3385" s="97"/>
    </row>
    <row r="3387" ht="10.5">
      <c r="C3387" s="98" t="s">
        <v>966</v>
      </c>
    </row>
    <row r="3388" ht="10.5">
      <c r="C3388" t="s">
        <v>517</v>
      </c>
    </row>
    <row r="3389" ht="10.5">
      <c r="C3389" t="s">
        <v>1048</v>
      </c>
    </row>
    <row r="3390" ht="10.5">
      <c r="C3390" t="s">
        <v>2855</v>
      </c>
    </row>
    <row r="3391" ht="10.5">
      <c r="C3391" t="s">
        <v>2858</v>
      </c>
    </row>
    <row r="3392" ht="10.5">
      <c r="C3392" t="s">
        <v>2861</v>
      </c>
    </row>
    <row r="3393" ht="10.5">
      <c r="C3393" t="s">
        <v>2864</v>
      </c>
    </row>
    <row r="3394" ht="10.5">
      <c r="C3394" t="s">
        <v>2867</v>
      </c>
    </row>
    <row r="3395" ht="10.5">
      <c r="C3395" t="s">
        <v>2870</v>
      </c>
    </row>
    <row r="3396" ht="10.5">
      <c r="C3396" t="s">
        <v>2873</v>
      </c>
    </row>
    <row r="3397" ht="10.5">
      <c r="C3397" t="s">
        <v>2875</v>
      </c>
    </row>
    <row r="3398" ht="10.5">
      <c r="C3398" t="s">
        <v>2877</v>
      </c>
    </row>
    <row r="3399" ht="10.5">
      <c r="C3399" t="s">
        <v>2879</v>
      </c>
    </row>
    <row r="3400" ht="10.5">
      <c r="C3400" t="s">
        <v>2881</v>
      </c>
    </row>
    <row r="3401" ht="10.5">
      <c r="C3401" t="s">
        <v>2883</v>
      </c>
    </row>
    <row r="3402" ht="10.5">
      <c r="C3402" t="s">
        <v>2675</v>
      </c>
    </row>
    <row r="3403" ht="10.5">
      <c r="C3403" t="s">
        <v>2677</v>
      </c>
    </row>
    <row r="3404" ht="10.5">
      <c r="C3404" t="s">
        <v>2679</v>
      </c>
    </row>
    <row r="3405" ht="10.5">
      <c r="C3405" t="s">
        <v>2681</v>
      </c>
    </row>
    <row r="3406" ht="10.5">
      <c r="C3406" t="s">
        <v>2684</v>
      </c>
    </row>
    <row r="3407" ht="10.5">
      <c r="C3407" t="s">
        <v>2686</v>
      </c>
    </row>
    <row r="3408" ht="10.5">
      <c r="C3408" t="s">
        <v>2689</v>
      </c>
    </row>
    <row r="3412" spans="2:16" ht="14.25">
      <c r="B3412" s="95" t="s">
        <v>3667</v>
      </c>
      <c r="C3412" s="96"/>
      <c r="D3412" s="96"/>
      <c r="E3412" s="96"/>
      <c r="F3412" s="96"/>
      <c r="G3412" s="96"/>
      <c r="H3412" s="96"/>
      <c r="I3412" s="96"/>
      <c r="J3412" s="96"/>
      <c r="K3412" s="96"/>
      <c r="L3412" s="96"/>
      <c r="M3412" s="96"/>
      <c r="N3412" s="96"/>
      <c r="O3412" s="96"/>
      <c r="P3412" s="97"/>
    </row>
    <row r="3414" spans="3:13" ht="10.5">
      <c r="C3414" s="98" t="s">
        <v>1158</v>
      </c>
      <c r="H3414" s="98" t="s">
        <v>2339</v>
      </c>
      <c r="M3414" s="98" t="s">
        <v>550</v>
      </c>
    </row>
    <row r="3415" spans="3:13" ht="10.5">
      <c r="C3415" t="s">
        <v>517</v>
      </c>
      <c r="H3415" t="s">
        <v>517</v>
      </c>
      <c r="M3415" t="s">
        <v>517</v>
      </c>
    </row>
    <row r="3416" spans="3:13" ht="10.5">
      <c r="C3416" t="s">
        <v>2262</v>
      </c>
      <c r="H3416" t="s">
        <v>2262</v>
      </c>
      <c r="M3416" t="s">
        <v>2262</v>
      </c>
    </row>
    <row r="3417" spans="3:13" ht="10.5">
      <c r="C3417" t="s">
        <v>2341</v>
      </c>
      <c r="H3417" t="s">
        <v>2340</v>
      </c>
      <c r="M3417" t="s">
        <v>2341</v>
      </c>
    </row>
    <row r="3418" spans="3:13" ht="10.5">
      <c r="C3418" t="s">
        <v>2346</v>
      </c>
      <c r="H3418" t="s">
        <v>2264</v>
      </c>
      <c r="M3418" t="s">
        <v>2346</v>
      </c>
    </row>
    <row r="3419" spans="3:13" ht="10.5">
      <c r="C3419" t="s">
        <v>2351</v>
      </c>
      <c r="H3419" t="s">
        <v>2308</v>
      </c>
      <c r="M3419" t="s">
        <v>2351</v>
      </c>
    </row>
    <row r="3420" spans="3:13" ht="10.5">
      <c r="C3420" t="s">
        <v>2264</v>
      </c>
      <c r="H3420" t="s">
        <v>2356</v>
      </c>
      <c r="M3420" t="s">
        <v>2293</v>
      </c>
    </row>
    <row r="3421" spans="3:13" ht="10.5">
      <c r="C3421" t="s">
        <v>2308</v>
      </c>
      <c r="H3421" t="s">
        <v>2360</v>
      </c>
      <c r="M3421" t="s">
        <v>3668</v>
      </c>
    </row>
    <row r="3422" spans="3:13" ht="10.5">
      <c r="C3422" t="s">
        <v>2309</v>
      </c>
      <c r="H3422" t="s">
        <v>2364</v>
      </c>
      <c r="M3422" t="s">
        <v>3669</v>
      </c>
    </row>
    <row r="3423" spans="3:13" ht="10.5">
      <c r="C3423" t="s">
        <v>2310</v>
      </c>
      <c r="H3423" t="s">
        <v>2266</v>
      </c>
      <c r="M3423" t="s">
        <v>3670</v>
      </c>
    </row>
    <row r="3424" spans="3:13" ht="10.5">
      <c r="C3424" t="s">
        <v>2311</v>
      </c>
      <c r="H3424" t="s">
        <v>2316</v>
      </c>
      <c r="M3424" t="s">
        <v>3671</v>
      </c>
    </row>
    <row r="3425" spans="3:13" ht="10.5">
      <c r="C3425" t="s">
        <v>2312</v>
      </c>
      <c r="H3425" t="s">
        <v>2375</v>
      </c>
      <c r="M3425" t="s">
        <v>3672</v>
      </c>
    </row>
    <row r="3426" spans="3:13" ht="10.5">
      <c r="C3426" t="s">
        <v>2313</v>
      </c>
      <c r="H3426" t="s">
        <v>2380</v>
      </c>
      <c r="M3426" t="s">
        <v>3673</v>
      </c>
    </row>
    <row r="3427" spans="3:13" ht="10.5">
      <c r="C3427" t="s">
        <v>2314</v>
      </c>
      <c r="H3427" t="s">
        <v>2385</v>
      </c>
      <c r="M3427" t="s">
        <v>3674</v>
      </c>
    </row>
    <row r="3428" spans="3:13" ht="10.5">
      <c r="C3428" t="s">
        <v>2315</v>
      </c>
      <c r="H3428" t="s">
        <v>2268</v>
      </c>
      <c r="M3428" t="s">
        <v>3675</v>
      </c>
    </row>
    <row r="3429" spans="3:8" ht="10.5">
      <c r="C3429" t="s">
        <v>2266</v>
      </c>
      <c r="H3429" t="s">
        <v>2324</v>
      </c>
    </row>
    <row r="3430" spans="3:8" ht="10.5">
      <c r="C3430" t="s">
        <v>2316</v>
      </c>
      <c r="H3430" t="s">
        <v>2396</v>
      </c>
    </row>
    <row r="3431" spans="3:8" ht="10.5">
      <c r="C3431" t="s">
        <v>2317</v>
      </c>
      <c r="H3431" t="s">
        <v>2400</v>
      </c>
    </row>
    <row r="3432" spans="3:8" ht="10.5">
      <c r="C3432" t="s">
        <v>2318</v>
      </c>
      <c r="H3432" t="s">
        <v>2404</v>
      </c>
    </row>
    <row r="3433" ht="10.5">
      <c r="C3433" t="s">
        <v>2319</v>
      </c>
    </row>
    <row r="3434" ht="10.5">
      <c r="C3434" t="s">
        <v>2320</v>
      </c>
    </row>
    <row r="3435" ht="10.5">
      <c r="C3435" t="s">
        <v>2321</v>
      </c>
    </row>
    <row r="3436" ht="10.5">
      <c r="C3436" t="s">
        <v>2322</v>
      </c>
    </row>
    <row r="3437" ht="10.5">
      <c r="C3437" t="s">
        <v>2323</v>
      </c>
    </row>
    <row r="3438" ht="10.5">
      <c r="C3438" t="s">
        <v>2268</v>
      </c>
    </row>
    <row r="3439" ht="10.5">
      <c r="C3439" t="s">
        <v>2324</v>
      </c>
    </row>
    <row r="3440" ht="10.5">
      <c r="C3440" t="s">
        <v>2325</v>
      </c>
    </row>
    <row r="3441" ht="10.5">
      <c r="C3441" t="s">
        <v>2326</v>
      </c>
    </row>
    <row r="3442" ht="10.5">
      <c r="C3442" t="s">
        <v>2327</v>
      </c>
    </row>
    <row r="3443" ht="10.5">
      <c r="C3443" t="s">
        <v>2328</v>
      </c>
    </row>
    <row r="3444" ht="10.5">
      <c r="C3444" t="s">
        <v>2329</v>
      </c>
    </row>
    <row r="3445" ht="10.5">
      <c r="C3445" t="s">
        <v>2330</v>
      </c>
    </row>
    <row r="3446" ht="10.5">
      <c r="C3446" t="s">
        <v>2331</v>
      </c>
    </row>
    <row r="3450" spans="2:8" ht="14.25">
      <c r="B3450" s="95" t="s">
        <v>3676</v>
      </c>
      <c r="C3450" s="96"/>
      <c r="D3450" s="96"/>
      <c r="E3450" s="96"/>
      <c r="F3450" s="96"/>
      <c r="G3450" s="96"/>
      <c r="H3450" s="97"/>
    </row>
    <row r="3452" spans="3:7" ht="10.5">
      <c r="C3452" s="98" t="s">
        <v>547</v>
      </c>
      <c r="G3452" s="98" t="s">
        <v>3677</v>
      </c>
    </row>
    <row r="3453" spans="3:7" ht="10.5">
      <c r="C3453" t="s">
        <v>558</v>
      </c>
      <c r="G3453" t="s">
        <v>517</v>
      </c>
    </row>
    <row r="3454" spans="3:7" ht="10.5">
      <c r="C3454" t="s">
        <v>2574</v>
      </c>
      <c r="G3454" t="s">
        <v>3678</v>
      </c>
    </row>
    <row r="3455" spans="3:7" ht="10.5">
      <c r="C3455" t="s">
        <v>2577</v>
      </c>
      <c r="G3455" t="s">
        <v>3679</v>
      </c>
    </row>
    <row r="3456" spans="3:7" ht="10.5">
      <c r="C3456" t="s">
        <v>2580</v>
      </c>
      <c r="G3456" t="s">
        <v>3680</v>
      </c>
    </row>
    <row r="3457" spans="3:7" ht="10.5">
      <c r="C3457" t="s">
        <v>2583</v>
      </c>
      <c r="G3457" t="s">
        <v>3681</v>
      </c>
    </row>
    <row r="3458" spans="3:7" ht="10.5">
      <c r="C3458" t="s">
        <v>2586</v>
      </c>
      <c r="G3458" t="s">
        <v>3682</v>
      </c>
    </row>
    <row r="3459" spans="3:7" ht="10.5">
      <c r="C3459" t="s">
        <v>2589</v>
      </c>
      <c r="G3459" t="s">
        <v>3683</v>
      </c>
    </row>
    <row r="3460" spans="3:7" ht="10.5">
      <c r="C3460" t="s">
        <v>2592</v>
      </c>
      <c r="G3460" t="s">
        <v>3684</v>
      </c>
    </row>
    <row r="3461" spans="3:7" ht="10.5">
      <c r="C3461" t="s">
        <v>2595</v>
      </c>
      <c r="G3461" t="s">
        <v>3685</v>
      </c>
    </row>
    <row r="3462" spans="3:7" ht="10.5">
      <c r="C3462" t="s">
        <v>2598</v>
      </c>
      <c r="G3462" t="s">
        <v>3686</v>
      </c>
    </row>
    <row r="3463" ht="10.5">
      <c r="C3463" t="s">
        <v>2603</v>
      </c>
    </row>
    <row r="3464" ht="10.5">
      <c r="C3464" t="s">
        <v>2607</v>
      </c>
    </row>
    <row r="3465" ht="10.5">
      <c r="C3465" t="s">
        <v>2610</v>
      </c>
    </row>
    <row r="3466" ht="10.5">
      <c r="C3466" t="s">
        <v>2613</v>
      </c>
    </row>
    <row r="3467" ht="10.5">
      <c r="C3467" t="s">
        <v>2616</v>
      </c>
    </row>
    <row r="3468" ht="10.5">
      <c r="C3468" t="s">
        <v>2619</v>
      </c>
    </row>
    <row r="3469" ht="10.5">
      <c r="C3469" t="s">
        <v>2621</v>
      </c>
    </row>
    <row r="3473" spans="2:11" ht="14.25">
      <c r="B3473" s="95" t="s">
        <v>3687</v>
      </c>
      <c r="C3473" s="96"/>
      <c r="D3473" s="96"/>
      <c r="E3473" s="96"/>
      <c r="F3473" s="96"/>
      <c r="G3473" s="96"/>
      <c r="H3473" s="96"/>
      <c r="I3473" s="96"/>
      <c r="J3473" s="96"/>
      <c r="K3473" s="97"/>
    </row>
    <row r="3475" ht="10.5">
      <c r="C3475" s="98" t="s">
        <v>2763</v>
      </c>
    </row>
    <row r="3476" ht="10.5">
      <c r="C3476" t="s">
        <v>517</v>
      </c>
    </row>
    <row r="3477" ht="10.5">
      <c r="C3477" t="s">
        <v>1273</v>
      </c>
    </row>
    <row r="3478" ht="10.5">
      <c r="C3478" t="s">
        <v>1280</v>
      </c>
    </row>
    <row r="3479" ht="10.5">
      <c r="C3479" t="s">
        <v>1288</v>
      </c>
    </row>
    <row r="3483" spans="2:8" ht="14.25">
      <c r="B3483" s="95" t="s">
        <v>3688</v>
      </c>
      <c r="C3483" s="96"/>
      <c r="D3483" s="96"/>
      <c r="E3483" s="96"/>
      <c r="F3483" s="96"/>
      <c r="G3483" s="96"/>
      <c r="H3483" s="97"/>
    </row>
    <row r="3485" spans="3:9" ht="10.5">
      <c r="C3485" s="98" t="s">
        <v>966</v>
      </c>
      <c r="I3485" s="98" t="s">
        <v>515</v>
      </c>
    </row>
    <row r="3486" spans="3:9" ht="10.5">
      <c r="C3486" t="s">
        <v>558</v>
      </c>
      <c r="I3486" t="s">
        <v>517</v>
      </c>
    </row>
    <row r="3487" spans="3:9" ht="10.5">
      <c r="C3487" t="s">
        <v>1429</v>
      </c>
      <c r="I3487" t="s">
        <v>3663</v>
      </c>
    </row>
    <row r="3488" spans="3:9" ht="10.5">
      <c r="C3488" t="s">
        <v>1436</v>
      </c>
      <c r="I3488" t="s">
        <v>3664</v>
      </c>
    </row>
    <row r="3489" ht="10.5">
      <c r="C3489" t="s">
        <v>1442</v>
      </c>
    </row>
    <row r="3490" ht="10.5">
      <c r="C3490" t="s">
        <v>1448</v>
      </c>
    </row>
    <row r="3491" ht="10.5">
      <c r="C3491" t="s">
        <v>1453</v>
      </c>
    </row>
    <row r="3492" ht="10.5">
      <c r="C3492" t="s">
        <v>1458</v>
      </c>
    </row>
    <row r="3493" ht="10.5">
      <c r="C3493" t="s">
        <v>1463</v>
      </c>
    </row>
    <row r="3494" ht="10.5">
      <c r="C3494" t="s">
        <v>1468</v>
      </c>
    </row>
    <row r="3495" ht="10.5">
      <c r="C3495" t="s">
        <v>1473</v>
      </c>
    </row>
    <row r="3496" ht="10.5">
      <c r="C3496" t="s">
        <v>1477</v>
      </c>
    </row>
    <row r="3497" ht="10.5">
      <c r="C3497" t="s">
        <v>1482</v>
      </c>
    </row>
    <row r="3498" ht="10.5">
      <c r="C3498" t="s">
        <v>1487</v>
      </c>
    </row>
    <row r="3499" ht="10.5">
      <c r="C3499" t="s">
        <v>1493</v>
      </c>
    </row>
    <row r="3500" ht="10.5">
      <c r="C3500" t="s">
        <v>1499</v>
      </c>
    </row>
    <row r="3501" ht="10.5">
      <c r="C3501" t="s">
        <v>1504</v>
      </c>
    </row>
    <row r="3502" ht="10.5">
      <c r="C3502" t="s">
        <v>1510</v>
      </c>
    </row>
    <row r="3503" ht="10.5">
      <c r="C3503" t="s">
        <v>1516</v>
      </c>
    </row>
    <row r="3504" ht="10.5">
      <c r="C3504" t="s">
        <v>1520</v>
      </c>
    </row>
    <row r="3505" ht="10.5">
      <c r="C3505" t="s">
        <v>1524</v>
      </c>
    </row>
    <row r="3506" ht="10.5">
      <c r="C3506" t="s">
        <v>1529</v>
      </c>
    </row>
    <row r="3510" spans="2:11" ht="14.25">
      <c r="B3510" s="95" t="s">
        <v>3689</v>
      </c>
      <c r="C3510" s="96"/>
      <c r="D3510" s="96"/>
      <c r="E3510" s="96"/>
      <c r="F3510" s="96"/>
      <c r="G3510" s="96"/>
      <c r="H3510" s="96"/>
      <c r="I3510" s="96"/>
      <c r="J3510" s="96"/>
      <c r="K3510" s="97"/>
    </row>
    <row r="3512" spans="3:34" ht="10.5">
      <c r="C3512" s="98" t="s">
        <v>550</v>
      </c>
      <c r="H3512" s="98" t="s">
        <v>967</v>
      </c>
      <c r="M3512" s="98" t="s">
        <v>3690</v>
      </c>
      <c r="S3512" s="98" t="s">
        <v>1270</v>
      </c>
      <c r="X3512" s="98" t="s">
        <v>3691</v>
      </c>
      <c r="AC3512" s="98" t="s">
        <v>522</v>
      </c>
      <c r="AH3512" s="98" t="s">
        <v>516</v>
      </c>
    </row>
    <row r="3513" spans="3:34" ht="10.5">
      <c r="C3513" t="s">
        <v>517</v>
      </c>
      <c r="H3513" t="s">
        <v>517</v>
      </c>
      <c r="M3513" t="s">
        <v>517</v>
      </c>
      <c r="S3513" t="s">
        <v>517</v>
      </c>
      <c r="X3513" t="s">
        <v>517</v>
      </c>
      <c r="AC3513" t="s">
        <v>517</v>
      </c>
      <c r="AH3513" t="s">
        <v>517</v>
      </c>
    </row>
    <row r="3514" spans="3:34" ht="10.5">
      <c r="C3514" t="s">
        <v>1273</v>
      </c>
      <c r="H3514" t="s">
        <v>1274</v>
      </c>
      <c r="M3514" t="s">
        <v>1274</v>
      </c>
      <c r="S3514" t="s">
        <v>1276</v>
      </c>
      <c r="X3514" t="s">
        <v>1274</v>
      </c>
      <c r="AC3514" t="s">
        <v>1277</v>
      </c>
      <c r="AH3514" t="s">
        <v>1277</v>
      </c>
    </row>
    <row r="3515" spans="3:29" ht="10.5">
      <c r="C3515" t="s">
        <v>1280</v>
      </c>
      <c r="H3515" t="s">
        <v>3608</v>
      </c>
      <c r="M3515" t="s">
        <v>1281</v>
      </c>
      <c r="S3515" t="s">
        <v>1283</v>
      </c>
      <c r="X3515" t="s">
        <v>1281</v>
      </c>
      <c r="AC3515" t="s">
        <v>1284</v>
      </c>
    </row>
    <row r="3516" spans="3:29" ht="10.5">
      <c r="C3516" t="s">
        <v>1288</v>
      </c>
      <c r="H3516" t="s">
        <v>3610</v>
      </c>
      <c r="M3516" t="s">
        <v>1289</v>
      </c>
      <c r="S3516" t="s">
        <v>1292</v>
      </c>
      <c r="X3516" t="s">
        <v>1289</v>
      </c>
      <c r="AC3516" t="s">
        <v>1293</v>
      </c>
    </row>
    <row r="3517" spans="3:24" ht="10.5">
      <c r="C3517" t="s">
        <v>1297</v>
      </c>
      <c r="H3517" t="s">
        <v>3611</v>
      </c>
      <c r="M3517" t="s">
        <v>1298</v>
      </c>
      <c r="S3517" t="s">
        <v>1301</v>
      </c>
      <c r="X3517" t="s">
        <v>1298</v>
      </c>
    </row>
    <row r="3518" spans="3:24" ht="10.5">
      <c r="C3518" t="s">
        <v>1305</v>
      </c>
      <c r="H3518" t="s">
        <v>3612</v>
      </c>
      <c r="M3518" t="s">
        <v>1306</v>
      </c>
      <c r="S3518" t="s">
        <v>1309</v>
      </c>
      <c r="X3518" t="s">
        <v>1306</v>
      </c>
    </row>
    <row r="3519" spans="3:24" ht="10.5">
      <c r="C3519" t="s">
        <v>1313</v>
      </c>
      <c r="H3519" t="s">
        <v>3614</v>
      </c>
      <c r="M3519" t="s">
        <v>1314</v>
      </c>
      <c r="S3519" t="s">
        <v>1317</v>
      </c>
      <c r="X3519" t="s">
        <v>1314</v>
      </c>
    </row>
    <row r="3520" spans="3:24" ht="10.5">
      <c r="C3520" t="s">
        <v>1320</v>
      </c>
      <c r="H3520" t="s">
        <v>3616</v>
      </c>
      <c r="M3520" t="s">
        <v>3692</v>
      </c>
      <c r="S3520" t="s">
        <v>1324</v>
      </c>
      <c r="X3520" t="s">
        <v>3692</v>
      </c>
    </row>
    <row r="3521" spans="3:24" ht="10.5">
      <c r="C3521" t="s">
        <v>1327</v>
      </c>
      <c r="H3521" t="s">
        <v>3617</v>
      </c>
      <c r="M3521" t="s">
        <v>3693</v>
      </c>
      <c r="S3521" t="s">
        <v>1331</v>
      </c>
      <c r="X3521" t="s">
        <v>3693</v>
      </c>
    </row>
    <row r="3522" spans="3:13" ht="10.5">
      <c r="C3522" t="s">
        <v>1332</v>
      </c>
      <c r="H3522" t="s">
        <v>3618</v>
      </c>
      <c r="M3522" t="s">
        <v>3694</v>
      </c>
    </row>
    <row r="3523" spans="3:13" ht="10.5">
      <c r="C3523" t="s">
        <v>1335</v>
      </c>
      <c r="H3523" t="s">
        <v>3619</v>
      </c>
      <c r="M3523" t="s">
        <v>3695</v>
      </c>
    </row>
    <row r="3524" spans="3:8" ht="10.5">
      <c r="C3524" t="s">
        <v>1338</v>
      </c>
      <c r="H3524" t="s">
        <v>3620</v>
      </c>
    </row>
    <row r="3525" ht="10.5">
      <c r="C3525" t="s">
        <v>1340</v>
      </c>
    </row>
    <row r="3526" ht="10.5">
      <c r="C3526" t="s">
        <v>1342</v>
      </c>
    </row>
    <row r="3530" spans="2:11" ht="14.25">
      <c r="B3530" s="95" t="s">
        <v>3696</v>
      </c>
      <c r="C3530" s="96"/>
      <c r="D3530" s="96"/>
      <c r="E3530" s="96"/>
      <c r="F3530" s="96"/>
      <c r="G3530" s="96"/>
      <c r="H3530" s="96"/>
      <c r="I3530" s="96"/>
      <c r="J3530" s="96"/>
      <c r="K3530" s="97"/>
    </row>
    <row r="3532" ht="10.5">
      <c r="C3532" s="98" t="s">
        <v>967</v>
      </c>
    </row>
    <row r="3533" ht="10.5">
      <c r="C3533" t="s">
        <v>517</v>
      </c>
    </row>
    <row r="3534" ht="10.5">
      <c r="C3534" t="s">
        <v>1407</v>
      </c>
    </row>
    <row r="3535" ht="10.5">
      <c r="C3535" t="s">
        <v>1408</v>
      </c>
    </row>
    <row r="3536" ht="10.5">
      <c r="C3536" t="s">
        <v>1409</v>
      </c>
    </row>
    <row r="3537" ht="10.5">
      <c r="C3537" t="s">
        <v>1410</v>
      </c>
    </row>
    <row r="3538" ht="10.5">
      <c r="C3538" t="s">
        <v>1411</v>
      </c>
    </row>
    <row r="3539" ht="10.5">
      <c r="C3539" t="s">
        <v>1412</v>
      </c>
    </row>
    <row r="3540" ht="10.5">
      <c r="C3540" t="s">
        <v>1413</v>
      </c>
    </row>
    <row r="3541" ht="10.5">
      <c r="C3541" t="s">
        <v>1414</v>
      </c>
    </row>
    <row r="3542" ht="10.5">
      <c r="C3542" t="s">
        <v>1415</v>
      </c>
    </row>
    <row r="3543" ht="10.5">
      <c r="C3543" t="s">
        <v>1416</v>
      </c>
    </row>
    <row r="3544" ht="10.5">
      <c r="C3544" t="s">
        <v>1417</v>
      </c>
    </row>
    <row r="3548" spans="2:8" ht="14.25">
      <c r="B3548" s="95" t="s">
        <v>3697</v>
      </c>
      <c r="C3548" s="96"/>
      <c r="D3548" s="96"/>
      <c r="E3548" s="96"/>
      <c r="F3548" s="96"/>
      <c r="G3548" s="96"/>
      <c r="H3548" s="97"/>
    </row>
    <row r="3550" ht="10.5">
      <c r="C3550" s="98" t="s">
        <v>966</v>
      </c>
    </row>
    <row r="3551" ht="10.5">
      <c r="C3551" t="s">
        <v>558</v>
      </c>
    </row>
    <row r="3552" ht="10.5">
      <c r="C3552" t="s">
        <v>1429</v>
      </c>
    </row>
    <row r="3553" ht="10.5">
      <c r="C3553" t="s">
        <v>1436</v>
      </c>
    </row>
    <row r="3554" ht="10.5">
      <c r="C3554" t="s">
        <v>1442</v>
      </c>
    </row>
    <row r="3555" ht="10.5">
      <c r="C3555" t="s">
        <v>1448</v>
      </c>
    </row>
    <row r="3556" ht="10.5">
      <c r="C3556" t="s">
        <v>1453</v>
      </c>
    </row>
    <row r="3557" ht="10.5">
      <c r="C3557" t="s">
        <v>1458</v>
      </c>
    </row>
    <row r="3558" ht="10.5">
      <c r="C3558" t="s">
        <v>1463</v>
      </c>
    </row>
    <row r="3559" ht="10.5">
      <c r="C3559" t="s">
        <v>1468</v>
      </c>
    </row>
    <row r="3560" ht="10.5">
      <c r="C3560" t="s">
        <v>1473</v>
      </c>
    </row>
    <row r="3561" ht="10.5">
      <c r="C3561" t="s">
        <v>1477</v>
      </c>
    </row>
    <row r="3562" ht="10.5">
      <c r="C3562" t="s">
        <v>1482</v>
      </c>
    </row>
    <row r="3563" ht="10.5">
      <c r="C3563" t="s">
        <v>1487</v>
      </c>
    </row>
    <row r="3564" ht="10.5">
      <c r="C3564" t="s">
        <v>1493</v>
      </c>
    </row>
    <row r="3565" ht="10.5">
      <c r="C3565" t="s">
        <v>1499</v>
      </c>
    </row>
    <row r="3566" ht="10.5">
      <c r="C3566" t="s">
        <v>1504</v>
      </c>
    </row>
    <row r="3567" ht="10.5">
      <c r="C3567" t="s">
        <v>1510</v>
      </c>
    </row>
    <row r="3568" ht="10.5">
      <c r="C3568" t="s">
        <v>1516</v>
      </c>
    </row>
    <row r="3569" ht="10.5">
      <c r="C3569" t="s">
        <v>1520</v>
      </c>
    </row>
    <row r="3570" ht="10.5">
      <c r="C3570" t="s">
        <v>1524</v>
      </c>
    </row>
    <row r="3571" ht="10.5">
      <c r="C3571" t="s">
        <v>1529</v>
      </c>
    </row>
    <row r="3575" spans="2:8" ht="14.25">
      <c r="B3575" s="95" t="s">
        <v>3698</v>
      </c>
      <c r="C3575" s="96"/>
      <c r="D3575" s="96"/>
      <c r="E3575" s="96"/>
      <c r="F3575" s="96"/>
      <c r="G3575" s="96"/>
      <c r="H3575" s="97"/>
    </row>
    <row r="3577" ht="10.5">
      <c r="C3577" s="98" t="s">
        <v>1269</v>
      </c>
    </row>
    <row r="3578" ht="10.5">
      <c r="C3578" t="s">
        <v>558</v>
      </c>
    </row>
    <row r="3579" ht="10.5">
      <c r="C3579" t="s">
        <v>1868</v>
      </c>
    </row>
    <row r="3580" ht="10.5">
      <c r="C3580" t="s">
        <v>1871</v>
      </c>
    </row>
    <row r="3581" ht="10.5">
      <c r="C3581" t="s">
        <v>1876</v>
      </c>
    </row>
    <row r="3582" ht="10.5">
      <c r="C3582" t="s">
        <v>1880</v>
      </c>
    </row>
    <row r="3583" ht="10.5">
      <c r="C3583" t="s">
        <v>1884</v>
      </c>
    </row>
    <row r="3584" ht="10.5">
      <c r="C3584" t="s">
        <v>1889</v>
      </c>
    </row>
    <row r="3585" ht="10.5">
      <c r="C3585" t="s">
        <v>1892</v>
      </c>
    </row>
    <row r="3586" ht="10.5">
      <c r="C3586" t="s">
        <v>1896</v>
      </c>
    </row>
    <row r="3587" ht="10.5">
      <c r="C3587" t="s">
        <v>1901</v>
      </c>
    </row>
    <row r="3588" ht="10.5">
      <c r="C3588" t="s">
        <v>1905</v>
      </c>
    </row>
    <row r="3589" ht="10.5">
      <c r="C3589" t="s">
        <v>1909</v>
      </c>
    </row>
    <row r="3590" ht="10.5">
      <c r="C3590" t="s">
        <v>1913</v>
      </c>
    </row>
    <row r="3594" spans="2:9" ht="14.25">
      <c r="B3594" s="95" t="s">
        <v>3699</v>
      </c>
      <c r="C3594" s="96"/>
      <c r="D3594" s="96"/>
      <c r="E3594" s="96"/>
      <c r="F3594" s="96"/>
      <c r="G3594" s="96"/>
      <c r="H3594" s="96"/>
      <c r="I3594" s="97"/>
    </row>
    <row r="3596" spans="3:10" ht="10.5">
      <c r="C3596" s="98" t="s">
        <v>966</v>
      </c>
      <c r="G3596" s="98" t="s">
        <v>546</v>
      </c>
      <c r="J3596" s="98" t="s">
        <v>967</v>
      </c>
    </row>
    <row r="3597" spans="3:10" ht="10.5">
      <c r="C3597" t="s">
        <v>517</v>
      </c>
      <c r="G3597" t="s">
        <v>517</v>
      </c>
      <c r="J3597" t="s">
        <v>517</v>
      </c>
    </row>
    <row r="3598" spans="3:10" ht="10.5">
      <c r="C3598" t="s">
        <v>1048</v>
      </c>
      <c r="G3598" t="s">
        <v>1048</v>
      </c>
      <c r="J3598" t="s">
        <v>1048</v>
      </c>
    </row>
    <row r="3599" spans="3:10" ht="10.5">
      <c r="C3599" t="s">
        <v>2855</v>
      </c>
      <c r="G3599" t="s">
        <v>2855</v>
      </c>
      <c r="J3599" t="s">
        <v>2857</v>
      </c>
    </row>
    <row r="3600" spans="3:10" ht="10.5">
      <c r="C3600" t="s">
        <v>2858</v>
      </c>
      <c r="G3600" t="s">
        <v>2858</v>
      </c>
      <c r="J3600" t="s">
        <v>3700</v>
      </c>
    </row>
    <row r="3601" spans="3:10" ht="10.5">
      <c r="C3601" t="s">
        <v>2861</v>
      </c>
      <c r="G3601" t="s">
        <v>2861</v>
      </c>
      <c r="J3601" t="s">
        <v>3701</v>
      </c>
    </row>
    <row r="3602" spans="3:10" ht="10.5">
      <c r="C3602" t="s">
        <v>2864</v>
      </c>
      <c r="G3602" t="s">
        <v>2864</v>
      </c>
      <c r="J3602" t="s">
        <v>3702</v>
      </c>
    </row>
    <row r="3603" spans="3:10" ht="10.5">
      <c r="C3603" t="s">
        <v>2867</v>
      </c>
      <c r="G3603" t="s">
        <v>2867</v>
      </c>
      <c r="J3603" t="s">
        <v>2675</v>
      </c>
    </row>
    <row r="3604" spans="3:10" ht="10.5">
      <c r="C3604" t="s">
        <v>2870</v>
      </c>
      <c r="G3604" t="s">
        <v>2870</v>
      </c>
      <c r="J3604" t="s">
        <v>2677</v>
      </c>
    </row>
    <row r="3605" spans="3:10" ht="10.5">
      <c r="C3605" t="s">
        <v>2873</v>
      </c>
      <c r="G3605" t="s">
        <v>2873</v>
      </c>
      <c r="J3605" t="s">
        <v>3703</v>
      </c>
    </row>
    <row r="3606" spans="3:10" ht="10.5">
      <c r="C3606" t="s">
        <v>2875</v>
      </c>
      <c r="G3606" t="s">
        <v>2875</v>
      </c>
      <c r="J3606" t="s">
        <v>3704</v>
      </c>
    </row>
    <row r="3607" spans="3:10" ht="10.5">
      <c r="C3607" t="s">
        <v>2877</v>
      </c>
      <c r="G3607" t="s">
        <v>2877</v>
      </c>
      <c r="J3607" t="s">
        <v>3705</v>
      </c>
    </row>
    <row r="3608" spans="3:10" ht="10.5">
      <c r="C3608" t="s">
        <v>2879</v>
      </c>
      <c r="G3608" t="s">
        <v>2879</v>
      </c>
      <c r="J3608" t="s">
        <v>3706</v>
      </c>
    </row>
    <row r="3609" spans="3:7" ht="10.5">
      <c r="C3609" t="s">
        <v>2881</v>
      </c>
      <c r="G3609" t="s">
        <v>2881</v>
      </c>
    </row>
    <row r="3610" spans="3:7" ht="10.5">
      <c r="C3610" t="s">
        <v>2883</v>
      </c>
      <c r="G3610" t="s">
        <v>2883</v>
      </c>
    </row>
    <row r="3611" spans="3:7" ht="10.5">
      <c r="C3611" t="s">
        <v>2675</v>
      </c>
      <c r="G3611" t="s">
        <v>2675</v>
      </c>
    </row>
    <row r="3612" spans="3:7" ht="10.5">
      <c r="C3612" t="s">
        <v>2677</v>
      </c>
      <c r="G3612" t="s">
        <v>2677</v>
      </c>
    </row>
    <row r="3613" spans="3:7" ht="10.5">
      <c r="C3613" t="s">
        <v>2679</v>
      </c>
      <c r="G3613" t="s">
        <v>3703</v>
      </c>
    </row>
    <row r="3614" spans="3:7" ht="10.5">
      <c r="C3614" t="s">
        <v>2681</v>
      </c>
      <c r="G3614" t="s">
        <v>3704</v>
      </c>
    </row>
    <row r="3615" spans="3:7" ht="10.5">
      <c r="C3615" t="s">
        <v>2684</v>
      </c>
      <c r="G3615" t="s">
        <v>3705</v>
      </c>
    </row>
    <row r="3616" spans="3:7" ht="10.5">
      <c r="C3616" t="s">
        <v>2686</v>
      </c>
      <c r="G3616" t="s">
        <v>3706</v>
      </c>
    </row>
    <row r="3617" ht="10.5">
      <c r="C3617" t="s">
        <v>2689</v>
      </c>
    </row>
    <row r="3621" spans="2:8" ht="14.25">
      <c r="B3621" s="95" t="s">
        <v>3707</v>
      </c>
      <c r="C3621" s="96"/>
      <c r="D3621" s="96"/>
      <c r="E3621" s="96"/>
      <c r="F3621" s="96"/>
      <c r="G3621" s="96"/>
      <c r="H3621" s="97"/>
    </row>
    <row r="3623" spans="3:15" ht="10.5">
      <c r="C3623" s="98" t="s">
        <v>548</v>
      </c>
      <c r="F3623" s="98" t="s">
        <v>1344</v>
      </c>
      <c r="I3623" s="98" t="s">
        <v>550</v>
      </c>
      <c r="L3623" s="98" t="s">
        <v>968</v>
      </c>
      <c r="O3623" s="98" t="s">
        <v>555</v>
      </c>
    </row>
    <row r="3624" spans="3:15" ht="10.5">
      <c r="C3624" t="s">
        <v>558</v>
      </c>
      <c r="F3624" t="s">
        <v>517</v>
      </c>
      <c r="I3624" t="s">
        <v>558</v>
      </c>
      <c r="L3624" t="s">
        <v>558</v>
      </c>
      <c r="O3624" t="s">
        <v>517</v>
      </c>
    </row>
    <row r="3625" spans="3:15" ht="10.5">
      <c r="C3625" t="s">
        <v>559</v>
      </c>
      <c r="F3625" t="s">
        <v>3708</v>
      </c>
      <c r="I3625" t="s">
        <v>559</v>
      </c>
      <c r="L3625" t="s">
        <v>3709</v>
      </c>
      <c r="O3625" t="s">
        <v>561</v>
      </c>
    </row>
    <row r="3626" spans="3:15" ht="10.5">
      <c r="C3626" t="s">
        <v>566</v>
      </c>
      <c r="F3626" t="s">
        <v>3710</v>
      </c>
      <c r="I3626" t="s">
        <v>566</v>
      </c>
      <c r="L3626" t="s">
        <v>3711</v>
      </c>
      <c r="O3626" t="s">
        <v>568</v>
      </c>
    </row>
    <row r="3627" spans="3:15" ht="10.5">
      <c r="C3627" t="s">
        <v>574</v>
      </c>
      <c r="F3627" t="s">
        <v>3712</v>
      </c>
      <c r="I3627" t="s">
        <v>574</v>
      </c>
      <c r="L3627" t="s">
        <v>3713</v>
      </c>
      <c r="O3627" t="s">
        <v>580</v>
      </c>
    </row>
    <row r="3628" spans="3:15" ht="10.5">
      <c r="C3628" t="s">
        <v>584</v>
      </c>
      <c r="F3628" t="s">
        <v>593</v>
      </c>
      <c r="I3628" t="s">
        <v>584</v>
      </c>
      <c r="L3628" t="s">
        <v>3714</v>
      </c>
      <c r="O3628" t="s">
        <v>590</v>
      </c>
    </row>
    <row r="3629" spans="3:15" ht="10.5">
      <c r="C3629" t="s">
        <v>594</v>
      </c>
      <c r="F3629" t="s">
        <v>3715</v>
      </c>
      <c r="I3629" t="s">
        <v>594</v>
      </c>
      <c r="L3629" t="s">
        <v>3716</v>
      </c>
      <c r="O3629" t="s">
        <v>600</v>
      </c>
    </row>
    <row r="3630" spans="3:15" ht="10.5">
      <c r="C3630" t="s">
        <v>603</v>
      </c>
      <c r="F3630" t="s">
        <v>3717</v>
      </c>
      <c r="I3630" t="s">
        <v>603</v>
      </c>
      <c r="L3630" t="s">
        <v>3718</v>
      </c>
      <c r="O3630" t="s">
        <v>610</v>
      </c>
    </row>
    <row r="3631" spans="3:12" ht="10.5">
      <c r="C3631" t="s">
        <v>612</v>
      </c>
      <c r="F3631" t="s">
        <v>3719</v>
      </c>
      <c r="I3631" t="s">
        <v>612</v>
      </c>
      <c r="L3631" t="s">
        <v>3720</v>
      </c>
    </row>
    <row r="3632" spans="3:12" ht="10.5">
      <c r="C3632" t="s">
        <v>619</v>
      </c>
      <c r="F3632" t="s">
        <v>3721</v>
      </c>
      <c r="I3632" t="s">
        <v>619</v>
      </c>
      <c r="L3632" t="s">
        <v>3722</v>
      </c>
    </row>
    <row r="3633" spans="3:12" ht="10.5">
      <c r="C3633" t="s">
        <v>624</v>
      </c>
      <c r="F3633" t="s">
        <v>3723</v>
      </c>
      <c r="I3633" t="s">
        <v>624</v>
      </c>
      <c r="L3633" t="s">
        <v>3724</v>
      </c>
    </row>
    <row r="3634" spans="3:12" ht="10.5">
      <c r="C3634" t="s">
        <v>628</v>
      </c>
      <c r="F3634" t="s">
        <v>3725</v>
      </c>
      <c r="I3634" t="s">
        <v>628</v>
      </c>
      <c r="L3634" t="s">
        <v>3726</v>
      </c>
    </row>
    <row r="3635" spans="3:9" ht="10.5">
      <c r="C3635" t="s">
        <v>631</v>
      </c>
      <c r="F3635" t="s">
        <v>3727</v>
      </c>
      <c r="I3635" t="s">
        <v>631</v>
      </c>
    </row>
    <row r="3636" spans="3:9" ht="10.5">
      <c r="C3636" t="s">
        <v>634</v>
      </c>
      <c r="F3636" t="s">
        <v>3728</v>
      </c>
      <c r="I3636" t="s">
        <v>634</v>
      </c>
    </row>
    <row r="3637" spans="3:9" ht="10.5">
      <c r="C3637" t="s">
        <v>637</v>
      </c>
      <c r="F3637" t="s">
        <v>3729</v>
      </c>
      <c r="I3637" t="s">
        <v>638</v>
      </c>
    </row>
    <row r="3638" spans="3:6" ht="10.5">
      <c r="C3638" t="s">
        <v>641</v>
      </c>
      <c r="F3638" t="s">
        <v>3730</v>
      </c>
    </row>
    <row r="3639" ht="10.5">
      <c r="C3639" t="s">
        <v>645</v>
      </c>
    </row>
    <row r="3643" spans="2:11" ht="14.25">
      <c r="B3643" s="95" t="s">
        <v>3731</v>
      </c>
      <c r="C3643" s="96"/>
      <c r="D3643" s="96"/>
      <c r="E3643" s="96"/>
      <c r="F3643" s="96"/>
      <c r="G3643" s="96"/>
      <c r="H3643" s="96"/>
      <c r="I3643" s="96"/>
      <c r="J3643" s="96"/>
      <c r="K3643" s="97"/>
    </row>
    <row r="3645" spans="3:6" ht="10.5">
      <c r="C3645" s="98" t="s">
        <v>515</v>
      </c>
      <c r="F3645" s="98" t="s">
        <v>516</v>
      </c>
    </row>
    <row r="3646" spans="3:6" ht="10.5">
      <c r="C3646" t="s">
        <v>517</v>
      </c>
      <c r="F3646" t="s">
        <v>517</v>
      </c>
    </row>
    <row r="3647" spans="3:6" ht="10.5">
      <c r="C3647" t="s">
        <v>1056</v>
      </c>
      <c r="F3647" t="s">
        <v>1060</v>
      </c>
    </row>
    <row r="3648" ht="10.5">
      <c r="C3648" t="s">
        <v>1064</v>
      </c>
    </row>
    <row r="3652" spans="2:16" ht="14.25">
      <c r="B3652" s="95" t="s">
        <v>3732</v>
      </c>
      <c r="C3652" s="96"/>
      <c r="D3652" s="96"/>
      <c r="E3652" s="96"/>
      <c r="F3652" s="96"/>
      <c r="G3652" s="96"/>
      <c r="H3652" s="96"/>
      <c r="I3652" s="96"/>
      <c r="J3652" s="96"/>
      <c r="K3652" s="96"/>
      <c r="L3652" s="96"/>
      <c r="M3652" s="96"/>
      <c r="N3652" s="96"/>
      <c r="O3652" s="96"/>
      <c r="P3652" s="97"/>
    </row>
    <row r="3654" ht="10.5">
      <c r="C3654" s="98" t="s">
        <v>522</v>
      </c>
    </row>
    <row r="3655" ht="10.5">
      <c r="C3655" t="s">
        <v>517</v>
      </c>
    </row>
    <row r="3656" ht="10.5">
      <c r="C3656" t="s">
        <v>1056</v>
      </c>
    </row>
    <row r="3657" ht="10.5">
      <c r="C3657" t="s">
        <v>1161</v>
      </c>
    </row>
    <row r="3658" ht="10.5">
      <c r="C3658" t="s">
        <v>1064</v>
      </c>
    </row>
    <row r="3662" spans="2:12" ht="14.25">
      <c r="B3662" s="95" t="s">
        <v>3733</v>
      </c>
      <c r="C3662" s="96"/>
      <c r="D3662" s="96"/>
      <c r="E3662" s="96"/>
      <c r="F3662" s="96"/>
      <c r="G3662" s="96"/>
      <c r="H3662" s="96"/>
      <c r="I3662" s="96"/>
      <c r="J3662" s="96"/>
      <c r="K3662" s="96"/>
      <c r="L3662" s="97"/>
    </row>
    <row r="3664" ht="10.5">
      <c r="C3664" s="98" t="s">
        <v>516</v>
      </c>
    </row>
    <row r="3665" ht="10.5">
      <c r="C3665" t="s">
        <v>517</v>
      </c>
    </row>
    <row r="3666" ht="10.5">
      <c r="C3666" t="s">
        <v>1277</v>
      </c>
    </row>
    <row r="3670" spans="2:8" ht="14.25">
      <c r="B3670" s="95" t="s">
        <v>3734</v>
      </c>
      <c r="C3670" s="96"/>
      <c r="D3670" s="96"/>
      <c r="E3670" s="96"/>
      <c r="F3670" s="96"/>
      <c r="G3670" s="96"/>
      <c r="H3670" s="97"/>
    </row>
    <row r="3672" ht="10.5">
      <c r="C3672" s="98" t="s">
        <v>547</v>
      </c>
    </row>
    <row r="3673" ht="10.5">
      <c r="C3673" t="s">
        <v>558</v>
      </c>
    </row>
    <row r="3674" ht="10.5">
      <c r="C3674" t="s">
        <v>2574</v>
      </c>
    </row>
    <row r="3675" ht="10.5">
      <c r="C3675" t="s">
        <v>2577</v>
      </c>
    </row>
    <row r="3676" ht="10.5">
      <c r="C3676" t="s">
        <v>2580</v>
      </c>
    </row>
    <row r="3677" ht="10.5">
      <c r="C3677" t="s">
        <v>2583</v>
      </c>
    </row>
    <row r="3678" ht="10.5">
      <c r="C3678" t="s">
        <v>2586</v>
      </c>
    </row>
    <row r="3679" ht="10.5">
      <c r="C3679" t="s">
        <v>2589</v>
      </c>
    </row>
    <row r="3680" ht="10.5">
      <c r="C3680" t="s">
        <v>2592</v>
      </c>
    </row>
    <row r="3681" ht="10.5">
      <c r="C3681" t="s">
        <v>2595</v>
      </c>
    </row>
    <row r="3682" ht="10.5">
      <c r="C3682" t="s">
        <v>2598</v>
      </c>
    </row>
    <row r="3683" ht="10.5">
      <c r="C3683" t="s">
        <v>2603</v>
      </c>
    </row>
    <row r="3684" ht="10.5">
      <c r="C3684" t="s">
        <v>2607</v>
      </c>
    </row>
    <row r="3685" ht="10.5">
      <c r="C3685" t="s">
        <v>2610</v>
      </c>
    </row>
    <row r="3686" ht="10.5">
      <c r="C3686" t="s">
        <v>2613</v>
      </c>
    </row>
    <row r="3687" ht="10.5">
      <c r="C3687" t="s">
        <v>2616</v>
      </c>
    </row>
    <row r="3688" ht="10.5">
      <c r="C3688" t="s">
        <v>2619</v>
      </c>
    </row>
    <row r="3689" ht="10.5">
      <c r="C3689" t="s">
        <v>2621</v>
      </c>
    </row>
    <row r="3693" spans="2:10" ht="14.25">
      <c r="B3693" s="95" t="s">
        <v>3735</v>
      </c>
      <c r="C3693" s="96"/>
      <c r="D3693" s="96"/>
      <c r="E3693" s="96"/>
      <c r="F3693" s="96"/>
      <c r="G3693" s="96"/>
      <c r="H3693" s="96"/>
      <c r="I3693" s="96"/>
      <c r="J3693" s="97"/>
    </row>
    <row r="3695" spans="3:13" ht="10.5">
      <c r="C3695" s="98" t="s">
        <v>1269</v>
      </c>
      <c r="H3695" s="98" t="s">
        <v>967</v>
      </c>
      <c r="M3695" s="98" t="s">
        <v>516</v>
      </c>
    </row>
    <row r="3696" spans="3:13" ht="10.5">
      <c r="C3696" t="s">
        <v>517</v>
      </c>
      <c r="H3696" t="s">
        <v>517</v>
      </c>
      <c r="M3696" t="s">
        <v>517</v>
      </c>
    </row>
    <row r="3697" spans="3:13" ht="10.5">
      <c r="C3697" t="s">
        <v>3595</v>
      </c>
      <c r="H3697" t="s">
        <v>3595</v>
      </c>
      <c r="M3697" t="s">
        <v>3736</v>
      </c>
    </row>
    <row r="3698" spans="3:8" ht="10.5">
      <c r="C3698" t="s">
        <v>3596</v>
      </c>
      <c r="H3698" t="s">
        <v>3596</v>
      </c>
    </row>
    <row r="3699" spans="3:8" ht="10.5">
      <c r="C3699" t="s">
        <v>3597</v>
      </c>
      <c r="H3699" t="s">
        <v>3597</v>
      </c>
    </row>
    <row r="3700" spans="3:8" ht="10.5">
      <c r="C3700" t="s">
        <v>3598</v>
      </c>
      <c r="H3700" t="s">
        <v>3598</v>
      </c>
    </row>
    <row r="3701" spans="3:8" ht="10.5">
      <c r="C3701" t="s">
        <v>3599</v>
      </c>
      <c r="H3701" t="s">
        <v>3599</v>
      </c>
    </row>
    <row r="3702" spans="3:8" ht="10.5">
      <c r="C3702" t="s">
        <v>3600</v>
      </c>
      <c r="H3702" t="s">
        <v>3600</v>
      </c>
    </row>
    <row r="3703" spans="3:8" ht="10.5">
      <c r="C3703" t="s">
        <v>3601</v>
      </c>
      <c r="H3703" t="s">
        <v>3601</v>
      </c>
    </row>
    <row r="3704" spans="3:8" ht="10.5">
      <c r="C3704" t="s">
        <v>3602</v>
      </c>
      <c r="H3704" t="s">
        <v>3602</v>
      </c>
    </row>
    <row r="3705" spans="3:8" ht="10.5">
      <c r="C3705" t="s">
        <v>3603</v>
      </c>
      <c r="H3705" t="s">
        <v>3603</v>
      </c>
    </row>
    <row r="3706" spans="3:8" ht="10.5">
      <c r="C3706" t="s">
        <v>3604</v>
      </c>
      <c r="H3706" t="s">
        <v>3604</v>
      </c>
    </row>
    <row r="3707" spans="3:8" ht="10.5">
      <c r="C3707" t="s">
        <v>2826</v>
      </c>
      <c r="H3707" t="s">
        <v>2826</v>
      </c>
    </row>
    <row r="3708" ht="10.5">
      <c r="C3708" t="s">
        <v>3605</v>
      </c>
    </row>
    <row r="3712" spans="2:7" ht="14.25">
      <c r="B3712" s="95" t="s">
        <v>3737</v>
      </c>
      <c r="C3712" s="96"/>
      <c r="D3712" s="96"/>
      <c r="E3712" s="96"/>
      <c r="F3712" s="96"/>
      <c r="G3712" s="97"/>
    </row>
    <row r="3714" spans="3:9" ht="10.5">
      <c r="C3714" s="98" t="s">
        <v>550</v>
      </c>
      <c r="F3714" s="98" t="s">
        <v>968</v>
      </c>
      <c r="I3714" s="98" t="s">
        <v>555</v>
      </c>
    </row>
    <row r="3715" spans="3:9" ht="10.5">
      <c r="C3715" t="s">
        <v>558</v>
      </c>
      <c r="F3715" t="s">
        <v>558</v>
      </c>
      <c r="I3715" t="s">
        <v>517</v>
      </c>
    </row>
    <row r="3716" spans="3:9" ht="10.5">
      <c r="C3716" t="s">
        <v>559</v>
      </c>
      <c r="F3716" t="s">
        <v>3709</v>
      </c>
      <c r="I3716" t="s">
        <v>561</v>
      </c>
    </row>
    <row r="3717" spans="3:9" ht="10.5">
      <c r="C3717" t="s">
        <v>566</v>
      </c>
      <c r="F3717" t="s">
        <v>3711</v>
      </c>
      <c r="I3717" t="s">
        <v>568</v>
      </c>
    </row>
    <row r="3718" spans="3:9" ht="10.5">
      <c r="C3718" t="s">
        <v>574</v>
      </c>
      <c r="F3718" t="s">
        <v>3713</v>
      </c>
      <c r="I3718" t="s">
        <v>580</v>
      </c>
    </row>
    <row r="3719" spans="3:9" ht="10.5">
      <c r="C3719" t="s">
        <v>584</v>
      </c>
      <c r="F3719" t="s">
        <v>3714</v>
      </c>
      <c r="I3719" t="s">
        <v>590</v>
      </c>
    </row>
    <row r="3720" spans="3:9" ht="10.5">
      <c r="C3720" t="s">
        <v>594</v>
      </c>
      <c r="F3720" t="s">
        <v>3716</v>
      </c>
      <c r="I3720" t="s">
        <v>600</v>
      </c>
    </row>
    <row r="3721" spans="3:9" ht="10.5">
      <c r="C3721" t="s">
        <v>603</v>
      </c>
      <c r="F3721" t="s">
        <v>3718</v>
      </c>
      <c r="I3721" t="s">
        <v>610</v>
      </c>
    </row>
    <row r="3722" spans="3:6" ht="10.5">
      <c r="C3722" t="s">
        <v>612</v>
      </c>
      <c r="F3722" t="s">
        <v>3720</v>
      </c>
    </row>
    <row r="3723" spans="3:6" ht="10.5">
      <c r="C3723" t="s">
        <v>619</v>
      </c>
      <c r="F3723" t="s">
        <v>3722</v>
      </c>
    </row>
    <row r="3724" spans="3:6" ht="10.5">
      <c r="C3724" t="s">
        <v>624</v>
      </c>
      <c r="F3724" t="s">
        <v>3724</v>
      </c>
    </row>
    <row r="3725" spans="3:6" ht="10.5">
      <c r="C3725" t="s">
        <v>628</v>
      </c>
      <c r="F3725" t="s">
        <v>3726</v>
      </c>
    </row>
    <row r="3726" ht="10.5">
      <c r="C3726" t="s">
        <v>631</v>
      </c>
    </row>
    <row r="3727" ht="10.5">
      <c r="C3727" t="s">
        <v>634</v>
      </c>
    </row>
    <row r="3728" ht="10.5">
      <c r="C3728" t="s">
        <v>638</v>
      </c>
    </row>
    <row r="3732" spans="2:7" ht="14.25">
      <c r="B3732" s="95" t="s">
        <v>3738</v>
      </c>
      <c r="C3732" s="96"/>
      <c r="D3732" s="96"/>
      <c r="E3732" s="96"/>
      <c r="F3732" s="96"/>
      <c r="G3732" s="97"/>
    </row>
    <row r="3734" spans="3:9" ht="10.5">
      <c r="C3734" s="98" t="s">
        <v>551</v>
      </c>
      <c r="I3734" s="98" t="s">
        <v>530</v>
      </c>
    </row>
    <row r="3735" spans="3:9" ht="10.5">
      <c r="C3735" t="s">
        <v>517</v>
      </c>
      <c r="I3735" t="s">
        <v>517</v>
      </c>
    </row>
    <row r="3736" spans="3:9" ht="10.5">
      <c r="C3736" t="s">
        <v>3739</v>
      </c>
      <c r="I3736" t="s">
        <v>3739</v>
      </c>
    </row>
    <row r="3737" spans="3:9" ht="10.5">
      <c r="C3737" t="s">
        <v>3740</v>
      </c>
      <c r="I3737" t="s">
        <v>3740</v>
      </c>
    </row>
    <row r="3738" spans="3:9" ht="10.5">
      <c r="C3738" t="s">
        <v>3741</v>
      </c>
      <c r="I3738" t="s">
        <v>3742</v>
      </c>
    </row>
    <row r="3739" spans="3:9" ht="10.5">
      <c r="C3739" t="s">
        <v>3743</v>
      </c>
      <c r="I3739" t="s">
        <v>3744</v>
      </c>
    </row>
    <row r="3740" ht="10.5">
      <c r="C3740" t="s">
        <v>3745</v>
      </c>
    </row>
    <row r="3741" ht="10.5">
      <c r="C3741" t="s">
        <v>3746</v>
      </c>
    </row>
    <row r="3742" ht="10.5">
      <c r="C3742" t="s">
        <v>3747</v>
      </c>
    </row>
    <row r="3743" ht="10.5">
      <c r="C3743" t="s">
        <v>3748</v>
      </c>
    </row>
    <row r="3744" ht="10.5">
      <c r="C3744" t="s">
        <v>3749</v>
      </c>
    </row>
    <row r="3748" spans="2:10" ht="14.25">
      <c r="B3748" s="95" t="s">
        <v>3750</v>
      </c>
      <c r="C3748" s="96"/>
      <c r="D3748" s="96"/>
      <c r="E3748" s="96"/>
      <c r="F3748" s="96"/>
      <c r="G3748" s="96"/>
      <c r="H3748" s="96"/>
      <c r="I3748" s="96"/>
      <c r="J3748" s="97"/>
    </row>
    <row r="3750" spans="3:9" ht="10.5">
      <c r="C3750" s="98" t="s">
        <v>515</v>
      </c>
      <c r="I3750" s="98" t="s">
        <v>516</v>
      </c>
    </row>
    <row r="3751" spans="3:9" ht="10.5">
      <c r="C3751" t="s">
        <v>517</v>
      </c>
      <c r="I3751" t="s">
        <v>517</v>
      </c>
    </row>
    <row r="3752" spans="3:9" ht="10.5">
      <c r="C3752" t="s">
        <v>1056</v>
      </c>
      <c r="I3752" t="s">
        <v>1060</v>
      </c>
    </row>
    <row r="3753" ht="10.5">
      <c r="C3753" t="s">
        <v>1064</v>
      </c>
    </row>
    <row r="3757" spans="2:16" ht="14.25">
      <c r="B3757" s="95" t="s">
        <v>3751</v>
      </c>
      <c r="C3757" s="96"/>
      <c r="D3757" s="96"/>
      <c r="E3757" s="96"/>
      <c r="F3757" s="96"/>
      <c r="G3757" s="96"/>
      <c r="H3757" s="96"/>
      <c r="I3757" s="96"/>
      <c r="J3757" s="96"/>
      <c r="K3757" s="96"/>
      <c r="L3757" s="96"/>
      <c r="M3757" s="96"/>
      <c r="N3757" s="96"/>
      <c r="O3757" s="96"/>
      <c r="P3757" s="97"/>
    </row>
    <row r="3759" ht="10.5">
      <c r="C3759" s="98" t="s">
        <v>515</v>
      </c>
    </row>
    <row r="3760" ht="10.5">
      <c r="C3760" t="s">
        <v>517</v>
      </c>
    </row>
    <row r="3761" ht="10.5">
      <c r="C3761" t="s">
        <v>1060</v>
      </c>
    </row>
    <row r="3762" ht="10.5">
      <c r="C3762" t="s">
        <v>1161</v>
      </c>
    </row>
    <row r="3766" spans="2:12" ht="14.25">
      <c r="B3766" s="95" t="s">
        <v>3752</v>
      </c>
      <c r="C3766" s="96"/>
      <c r="D3766" s="96"/>
      <c r="E3766" s="96"/>
      <c r="F3766" s="96"/>
      <c r="G3766" s="96"/>
      <c r="H3766" s="96"/>
      <c r="I3766" s="96"/>
      <c r="J3766" s="96"/>
      <c r="K3766" s="96"/>
      <c r="L3766" s="97"/>
    </row>
    <row r="3768" spans="3:7" ht="10.5">
      <c r="C3768" s="98" t="s">
        <v>546</v>
      </c>
      <c r="G3768" s="98" t="s">
        <v>1251</v>
      </c>
    </row>
    <row r="3769" spans="3:7" ht="10.5">
      <c r="C3769" t="s">
        <v>517</v>
      </c>
      <c r="G3769" t="s">
        <v>517</v>
      </c>
    </row>
    <row r="3770" spans="3:7" ht="10.5">
      <c r="C3770" t="s">
        <v>1056</v>
      </c>
      <c r="G3770" t="s">
        <v>1056</v>
      </c>
    </row>
    <row r="3771" spans="3:7" ht="10.5">
      <c r="C3771" t="s">
        <v>3753</v>
      </c>
      <c r="G3771" t="s">
        <v>3753</v>
      </c>
    </row>
    <row r="3772" spans="3:7" ht="10.5">
      <c r="C3772" t="s">
        <v>3754</v>
      </c>
      <c r="G3772" t="s">
        <v>3754</v>
      </c>
    </row>
    <row r="3773" spans="3:7" ht="10.5">
      <c r="C3773" t="s">
        <v>3755</v>
      </c>
      <c r="G3773" t="s">
        <v>3755</v>
      </c>
    </row>
    <row r="3774" spans="3:7" ht="10.5">
      <c r="C3774" t="s">
        <v>3756</v>
      </c>
      <c r="G3774" t="s">
        <v>3756</v>
      </c>
    </row>
    <row r="3775" spans="3:7" ht="10.5">
      <c r="C3775" t="s">
        <v>3757</v>
      </c>
      <c r="G3775" t="s">
        <v>3757</v>
      </c>
    </row>
    <row r="3776" spans="3:7" ht="10.5">
      <c r="C3776" t="s">
        <v>3758</v>
      </c>
      <c r="G3776" t="s">
        <v>3758</v>
      </c>
    </row>
    <row r="3777" spans="3:7" ht="10.5">
      <c r="C3777" t="s">
        <v>3759</v>
      </c>
      <c r="G3777" t="s">
        <v>3759</v>
      </c>
    </row>
    <row r="3778" spans="3:7" ht="10.5">
      <c r="C3778" t="s">
        <v>3760</v>
      </c>
      <c r="G3778" t="s">
        <v>3760</v>
      </c>
    </row>
    <row r="3779" spans="3:7" ht="10.5">
      <c r="C3779" t="s">
        <v>3761</v>
      </c>
      <c r="G3779" t="s">
        <v>3761</v>
      </c>
    </row>
    <row r="3780" spans="3:7" ht="10.5">
      <c r="C3780" t="s">
        <v>3762</v>
      </c>
      <c r="G3780" t="s">
        <v>3762</v>
      </c>
    </row>
    <row r="3781" spans="3:7" ht="10.5">
      <c r="C3781" t="s">
        <v>3763</v>
      </c>
      <c r="G3781" t="s">
        <v>3763</v>
      </c>
    </row>
    <row r="3782" spans="3:7" ht="10.5">
      <c r="C3782" t="s">
        <v>3764</v>
      </c>
      <c r="G3782" t="s">
        <v>3764</v>
      </c>
    </row>
    <row r="3783" spans="3:7" ht="10.5">
      <c r="C3783" t="s">
        <v>3765</v>
      </c>
      <c r="G3783" t="s">
        <v>3765</v>
      </c>
    </row>
    <row r="3784" spans="3:7" ht="10.5">
      <c r="C3784" t="s">
        <v>3766</v>
      </c>
      <c r="G3784" t="s">
        <v>3766</v>
      </c>
    </row>
    <row r="3785" spans="3:7" ht="10.5">
      <c r="C3785" t="s">
        <v>3767</v>
      </c>
      <c r="G3785" t="s">
        <v>3767</v>
      </c>
    </row>
    <row r="3786" spans="3:7" ht="10.5">
      <c r="C3786" t="s">
        <v>3768</v>
      </c>
      <c r="G3786" t="s">
        <v>3768</v>
      </c>
    </row>
    <row r="3787" spans="3:7" ht="10.5">
      <c r="C3787" t="s">
        <v>3769</v>
      </c>
      <c r="G3787" t="s">
        <v>1064</v>
      </c>
    </row>
    <row r="3788" ht="10.5">
      <c r="C3788" t="s">
        <v>1064</v>
      </c>
    </row>
    <row r="3792" spans="2:21" ht="14.25">
      <c r="B3792" s="95" t="s">
        <v>3770</v>
      </c>
      <c r="C3792" s="96"/>
      <c r="D3792" s="96"/>
      <c r="E3792" s="96"/>
      <c r="F3792" s="96"/>
      <c r="G3792" s="96"/>
      <c r="H3792" s="96"/>
      <c r="I3792" s="96"/>
      <c r="J3792" s="96"/>
      <c r="K3792" s="96"/>
      <c r="L3792" s="96"/>
      <c r="M3792" s="96"/>
      <c r="N3792" s="96"/>
      <c r="O3792" s="96"/>
      <c r="P3792" s="96"/>
      <c r="Q3792" s="96"/>
      <c r="R3792" s="96"/>
      <c r="S3792" s="96"/>
      <c r="T3792" s="96"/>
      <c r="U3792" s="97"/>
    </row>
    <row r="3794" ht="10.5">
      <c r="C3794" s="98" t="s">
        <v>1269</v>
      </c>
    </row>
    <row r="3795" ht="10.5">
      <c r="C3795" t="s">
        <v>517</v>
      </c>
    </row>
    <row r="3796" ht="10.5">
      <c r="C3796" t="s">
        <v>1056</v>
      </c>
    </row>
    <row r="3797" ht="10.5">
      <c r="C3797" t="s">
        <v>3771</v>
      </c>
    </row>
    <row r="3798" ht="10.5">
      <c r="C3798" t="s">
        <v>3772</v>
      </c>
    </row>
    <row r="3799" ht="10.5">
      <c r="C3799" t="s">
        <v>3773</v>
      </c>
    </row>
    <row r="3800" ht="10.5">
      <c r="C3800" t="s">
        <v>3774</v>
      </c>
    </row>
    <row r="3801" ht="10.5">
      <c r="C3801" t="s">
        <v>3775</v>
      </c>
    </row>
    <row r="3802" ht="10.5">
      <c r="C3802" t="s">
        <v>3776</v>
      </c>
    </row>
    <row r="3803" ht="10.5">
      <c r="C3803" t="s">
        <v>3777</v>
      </c>
    </row>
    <row r="3804" ht="10.5">
      <c r="C3804" t="s">
        <v>3778</v>
      </c>
    </row>
    <row r="3805" ht="10.5">
      <c r="C3805" t="s">
        <v>1064</v>
      </c>
    </row>
    <row r="3806" ht="10.5">
      <c r="C3806" t="s">
        <v>3779</v>
      </c>
    </row>
    <row r="3807" ht="10.5">
      <c r="C3807" t="s">
        <v>3780</v>
      </c>
    </row>
    <row r="3811" spans="2:11" ht="14.25">
      <c r="B3811" s="95" t="s">
        <v>3781</v>
      </c>
      <c r="C3811" s="96"/>
      <c r="D3811" s="96"/>
      <c r="E3811" s="96"/>
      <c r="F3811" s="96"/>
      <c r="G3811" s="96"/>
      <c r="H3811" s="96"/>
      <c r="I3811" s="96"/>
      <c r="J3811" s="96"/>
      <c r="K3811" s="97"/>
    </row>
    <row r="3813" spans="3:11" ht="10.5">
      <c r="C3813" s="98" t="s">
        <v>1345</v>
      </c>
      <c r="H3813" s="98" t="s">
        <v>3655</v>
      </c>
      <c r="K3813" s="98" t="s">
        <v>516</v>
      </c>
    </row>
    <row r="3814" spans="3:11" ht="10.5">
      <c r="C3814" t="s">
        <v>517</v>
      </c>
      <c r="H3814" t="s">
        <v>517</v>
      </c>
      <c r="K3814" t="s">
        <v>517</v>
      </c>
    </row>
    <row r="3815" spans="3:11" ht="10.5">
      <c r="C3815" t="s">
        <v>1274</v>
      </c>
      <c r="H3815" t="s">
        <v>1274</v>
      </c>
      <c r="K3815" t="s">
        <v>1277</v>
      </c>
    </row>
    <row r="3816" spans="3:8" ht="10.5">
      <c r="C3816" t="s">
        <v>1281</v>
      </c>
      <c r="H3816" t="s">
        <v>1281</v>
      </c>
    </row>
    <row r="3817" ht="10.5">
      <c r="C3817" t="s">
        <v>3782</v>
      </c>
    </row>
    <row r="3818" ht="10.5">
      <c r="C3818" t="s">
        <v>1358</v>
      </c>
    </row>
    <row r="3822" spans="2:12" ht="14.25">
      <c r="B3822" s="95" t="s">
        <v>3783</v>
      </c>
      <c r="C3822" s="96"/>
      <c r="D3822" s="96"/>
      <c r="E3822" s="96"/>
      <c r="F3822" s="96"/>
      <c r="G3822" s="96"/>
      <c r="H3822" s="96"/>
      <c r="I3822" s="96"/>
      <c r="J3822" s="96"/>
      <c r="K3822" s="96"/>
      <c r="L3822" s="97"/>
    </row>
    <row r="3824" ht="10.5">
      <c r="C3824" s="98" t="s">
        <v>2307</v>
      </c>
    </row>
    <row r="3825" ht="10.5">
      <c r="C3825" t="s">
        <v>517</v>
      </c>
    </row>
    <row r="3826" ht="10.5">
      <c r="C3826" t="s">
        <v>2262</v>
      </c>
    </row>
    <row r="3827" ht="10.5">
      <c r="C3827" t="s">
        <v>2264</v>
      </c>
    </row>
    <row r="3828" ht="10.5">
      <c r="C3828" t="s">
        <v>2308</v>
      </c>
    </row>
    <row r="3829" ht="10.5">
      <c r="C3829" t="s">
        <v>2309</v>
      </c>
    </row>
    <row r="3830" ht="10.5">
      <c r="C3830" t="s">
        <v>2310</v>
      </c>
    </row>
    <row r="3831" ht="10.5">
      <c r="C3831" t="s">
        <v>2311</v>
      </c>
    </row>
    <row r="3832" ht="10.5">
      <c r="C3832" t="s">
        <v>2312</v>
      </c>
    </row>
    <row r="3833" ht="10.5">
      <c r="C3833" t="s">
        <v>2313</v>
      </c>
    </row>
    <row r="3834" ht="10.5">
      <c r="C3834" t="s">
        <v>2314</v>
      </c>
    </row>
    <row r="3835" ht="10.5">
      <c r="C3835" t="s">
        <v>2315</v>
      </c>
    </row>
    <row r="3836" ht="10.5">
      <c r="C3836" t="s">
        <v>2266</v>
      </c>
    </row>
    <row r="3837" ht="10.5">
      <c r="C3837" t="s">
        <v>2316</v>
      </c>
    </row>
    <row r="3838" ht="10.5">
      <c r="C3838" t="s">
        <v>2317</v>
      </c>
    </row>
    <row r="3839" ht="10.5">
      <c r="C3839" t="s">
        <v>2318</v>
      </c>
    </row>
    <row r="3840" ht="10.5">
      <c r="C3840" t="s">
        <v>2319</v>
      </c>
    </row>
    <row r="3841" ht="10.5">
      <c r="C3841" t="s">
        <v>2320</v>
      </c>
    </row>
    <row r="3842" ht="10.5">
      <c r="C3842" t="s">
        <v>2321</v>
      </c>
    </row>
    <row r="3843" ht="10.5">
      <c r="C3843" t="s">
        <v>2322</v>
      </c>
    </row>
    <row r="3844" ht="10.5">
      <c r="C3844" t="s">
        <v>2323</v>
      </c>
    </row>
    <row r="3845" ht="10.5">
      <c r="C3845" t="s">
        <v>2268</v>
      </c>
    </row>
    <row r="3846" ht="10.5">
      <c r="C3846" t="s">
        <v>2324</v>
      </c>
    </row>
    <row r="3847" ht="10.5">
      <c r="C3847" t="s">
        <v>2325</v>
      </c>
    </row>
    <row r="3848" ht="10.5">
      <c r="C3848" t="s">
        <v>2326</v>
      </c>
    </row>
    <row r="3849" ht="10.5">
      <c r="C3849" t="s">
        <v>2327</v>
      </c>
    </row>
    <row r="3850" ht="10.5">
      <c r="C3850" t="s">
        <v>2328</v>
      </c>
    </row>
    <row r="3851" ht="10.5">
      <c r="C3851" t="s">
        <v>2329</v>
      </c>
    </row>
    <row r="3852" ht="10.5">
      <c r="C3852" t="s">
        <v>2330</v>
      </c>
    </row>
    <row r="3853" ht="10.5">
      <c r="C3853" t="s">
        <v>2331</v>
      </c>
    </row>
    <row r="3857" spans="2:7" ht="14.25">
      <c r="B3857" s="95" t="s">
        <v>3784</v>
      </c>
      <c r="C3857" s="96"/>
      <c r="D3857" s="96"/>
      <c r="E3857" s="96"/>
      <c r="F3857" s="96"/>
      <c r="G3857" s="97"/>
    </row>
    <row r="3859" spans="3:7" ht="10.5">
      <c r="C3859" s="98" t="s">
        <v>547</v>
      </c>
      <c r="G3859" s="98" t="s">
        <v>3677</v>
      </c>
    </row>
    <row r="3860" spans="3:7" ht="10.5">
      <c r="C3860" t="s">
        <v>558</v>
      </c>
      <c r="G3860" t="s">
        <v>517</v>
      </c>
    </row>
    <row r="3861" spans="3:7" ht="10.5">
      <c r="C3861" t="s">
        <v>2574</v>
      </c>
      <c r="G3861" t="s">
        <v>3678</v>
      </c>
    </row>
    <row r="3862" spans="3:7" ht="10.5">
      <c r="C3862" t="s">
        <v>2577</v>
      </c>
      <c r="G3862" t="s">
        <v>3679</v>
      </c>
    </row>
    <row r="3863" spans="3:7" ht="10.5">
      <c r="C3863" t="s">
        <v>2580</v>
      </c>
      <c r="G3863" t="s">
        <v>3680</v>
      </c>
    </row>
    <row r="3864" spans="3:7" ht="10.5">
      <c r="C3864" t="s">
        <v>2583</v>
      </c>
      <c r="G3864" t="s">
        <v>3681</v>
      </c>
    </row>
    <row r="3865" spans="3:7" ht="10.5">
      <c r="C3865" t="s">
        <v>2586</v>
      </c>
      <c r="G3865" t="s">
        <v>3682</v>
      </c>
    </row>
    <row r="3866" spans="3:7" ht="10.5">
      <c r="C3866" t="s">
        <v>2589</v>
      </c>
      <c r="G3866" t="s">
        <v>3683</v>
      </c>
    </row>
    <row r="3867" spans="3:7" ht="10.5">
      <c r="C3867" t="s">
        <v>2592</v>
      </c>
      <c r="G3867" t="s">
        <v>3684</v>
      </c>
    </row>
    <row r="3868" spans="3:7" ht="10.5">
      <c r="C3868" t="s">
        <v>2595</v>
      </c>
      <c r="G3868" t="s">
        <v>3685</v>
      </c>
    </row>
    <row r="3869" spans="3:7" ht="10.5">
      <c r="C3869" t="s">
        <v>2598</v>
      </c>
      <c r="G3869" t="s">
        <v>3686</v>
      </c>
    </row>
    <row r="3870" ht="10.5">
      <c r="C3870" t="s">
        <v>2603</v>
      </c>
    </row>
    <row r="3871" ht="10.5">
      <c r="C3871" t="s">
        <v>2607</v>
      </c>
    </row>
    <row r="3872" ht="10.5">
      <c r="C3872" t="s">
        <v>2610</v>
      </c>
    </row>
    <row r="3873" ht="10.5">
      <c r="C3873" t="s">
        <v>2613</v>
      </c>
    </row>
    <row r="3874" ht="10.5">
      <c r="C3874" t="s">
        <v>2616</v>
      </c>
    </row>
    <row r="3875" ht="10.5">
      <c r="C3875" t="s">
        <v>2619</v>
      </c>
    </row>
    <row r="3876" ht="10.5">
      <c r="C3876" t="s">
        <v>2621</v>
      </c>
    </row>
    <row r="3880" spans="2:12" ht="14.25">
      <c r="B3880" s="95" t="s">
        <v>3785</v>
      </c>
      <c r="C3880" s="96"/>
      <c r="D3880" s="96"/>
      <c r="E3880" s="96"/>
      <c r="F3880" s="96"/>
      <c r="G3880" s="96"/>
      <c r="H3880" s="96"/>
      <c r="I3880" s="96"/>
      <c r="J3880" s="96"/>
      <c r="K3880" s="96"/>
      <c r="L3880" s="97"/>
    </row>
    <row r="3882" ht="10.5">
      <c r="C3882" s="98" t="s">
        <v>515</v>
      </c>
    </row>
    <row r="3883" ht="10.5">
      <c r="C3883" t="s">
        <v>517</v>
      </c>
    </row>
    <row r="3884" ht="10.5">
      <c r="C3884" t="s">
        <v>2765</v>
      </c>
    </row>
    <row r="3885" ht="10.5">
      <c r="C3885" t="s">
        <v>2767</v>
      </c>
    </row>
    <row r="3889" spans="2:10" ht="14.25">
      <c r="B3889" s="95" t="s">
        <v>3786</v>
      </c>
      <c r="C3889" s="96"/>
      <c r="D3889" s="96"/>
      <c r="E3889" s="96"/>
      <c r="F3889" s="96"/>
      <c r="G3889" s="96"/>
      <c r="H3889" s="96"/>
      <c r="I3889" s="96"/>
      <c r="J3889" s="97"/>
    </row>
    <row r="3891" ht="10.5">
      <c r="C3891" s="98" t="s">
        <v>548</v>
      </c>
    </row>
    <row r="3892" ht="10.5">
      <c r="C3892" t="s">
        <v>558</v>
      </c>
    </row>
    <row r="3893" ht="10.5">
      <c r="C3893" t="s">
        <v>3183</v>
      </c>
    </row>
    <row r="3894" ht="10.5">
      <c r="C3894" t="s">
        <v>3187</v>
      </c>
    </row>
    <row r="3895" ht="10.5">
      <c r="C3895" t="s">
        <v>3190</v>
      </c>
    </row>
    <row r="3896" ht="10.5">
      <c r="C3896" t="s">
        <v>3193</v>
      </c>
    </row>
    <row r="3897" ht="10.5">
      <c r="C3897" t="s">
        <v>3196</v>
      </c>
    </row>
    <row r="3898" ht="10.5">
      <c r="C3898" t="s">
        <v>3199</v>
      </c>
    </row>
    <row r="3899" ht="10.5">
      <c r="C3899" t="s">
        <v>3201</v>
      </c>
    </row>
    <row r="3900" ht="10.5">
      <c r="C3900" t="s">
        <v>3203</v>
      </c>
    </row>
    <row r="3901" ht="10.5">
      <c r="C3901" t="s">
        <v>3204</v>
      </c>
    </row>
    <row r="3902" ht="10.5">
      <c r="C3902" t="s">
        <v>3205</v>
      </c>
    </row>
    <row r="3903" ht="10.5">
      <c r="C3903" t="s">
        <v>3206</v>
      </c>
    </row>
    <row r="3904" ht="10.5">
      <c r="C3904" t="s">
        <v>3207</v>
      </c>
    </row>
    <row r="3905" ht="10.5">
      <c r="C3905" t="s">
        <v>3208</v>
      </c>
    </row>
    <row r="3906" ht="10.5">
      <c r="C3906" t="s">
        <v>3209</v>
      </c>
    </row>
    <row r="3907" ht="10.5">
      <c r="C3907" t="s">
        <v>3210</v>
      </c>
    </row>
    <row r="3911" spans="2:10" ht="14.25">
      <c r="B3911" s="95" t="s">
        <v>3787</v>
      </c>
      <c r="C3911" s="96"/>
      <c r="D3911" s="96"/>
      <c r="E3911" s="96"/>
      <c r="F3911" s="96"/>
      <c r="G3911" s="96"/>
      <c r="H3911" s="96"/>
      <c r="I3911" s="96"/>
      <c r="J3911" s="97"/>
    </row>
    <row r="3913" ht="10.5">
      <c r="C3913" s="98" t="s">
        <v>539</v>
      </c>
    </row>
    <row r="3914" ht="10.5">
      <c r="C3914" t="s">
        <v>517</v>
      </c>
    </row>
    <row r="3915" ht="10.5">
      <c r="C3915" t="s">
        <v>3537</v>
      </c>
    </row>
    <row r="3916" ht="10.5">
      <c r="C3916" t="s">
        <v>3788</v>
      </c>
    </row>
    <row r="3917" ht="10.5">
      <c r="C3917" t="s">
        <v>3789</v>
      </c>
    </row>
    <row r="3918" ht="10.5">
      <c r="C3918" t="s">
        <v>3790</v>
      </c>
    </row>
    <row r="3919" ht="10.5">
      <c r="C3919" t="s">
        <v>3791</v>
      </c>
    </row>
    <row r="3920" ht="10.5">
      <c r="C3920" t="s">
        <v>3792</v>
      </c>
    </row>
    <row r="3921" ht="10.5">
      <c r="C3921" t="s">
        <v>3793</v>
      </c>
    </row>
    <row r="3922" ht="10.5">
      <c r="C3922" t="s">
        <v>3540</v>
      </c>
    </row>
    <row r="3926" spans="2:10" ht="14.25">
      <c r="B3926" s="95" t="s">
        <v>3794</v>
      </c>
      <c r="C3926" s="96"/>
      <c r="D3926" s="96"/>
      <c r="E3926" s="96"/>
      <c r="F3926" s="96"/>
      <c r="G3926" s="96"/>
      <c r="H3926" s="96"/>
      <c r="I3926" s="96"/>
      <c r="J3926" s="97"/>
    </row>
    <row r="3928" ht="10.5">
      <c r="C3928" s="98" t="s">
        <v>515</v>
      </c>
    </row>
    <row r="3929" ht="10.5">
      <c r="C3929" t="s">
        <v>517</v>
      </c>
    </row>
    <row r="3930" ht="10.5">
      <c r="C3930" t="s">
        <v>3795</v>
      </c>
    </row>
    <row r="3931" ht="10.5">
      <c r="C3931" t="s">
        <v>3796</v>
      </c>
    </row>
    <row r="3935" spans="2:9" ht="14.25">
      <c r="B3935" s="95" t="s">
        <v>3797</v>
      </c>
      <c r="C3935" s="96"/>
      <c r="D3935" s="96"/>
      <c r="E3935" s="96"/>
      <c r="F3935" s="96"/>
      <c r="G3935" s="96"/>
      <c r="H3935" s="96"/>
      <c r="I3935" s="97"/>
    </row>
    <row r="3937" ht="10.5">
      <c r="C3937" s="98" t="s">
        <v>1269</v>
      </c>
    </row>
    <row r="3938" ht="10.5">
      <c r="C3938" t="s">
        <v>517</v>
      </c>
    </row>
    <row r="3939" ht="10.5">
      <c r="C3939" t="s">
        <v>3595</v>
      </c>
    </row>
    <row r="3940" ht="10.5">
      <c r="C3940" t="s">
        <v>3596</v>
      </c>
    </row>
    <row r="3941" ht="10.5">
      <c r="C3941" t="s">
        <v>3597</v>
      </c>
    </row>
    <row r="3942" ht="10.5">
      <c r="C3942" t="s">
        <v>3598</v>
      </c>
    </row>
    <row r="3943" ht="10.5">
      <c r="C3943" t="s">
        <v>3599</v>
      </c>
    </row>
    <row r="3944" ht="10.5">
      <c r="C3944" t="s">
        <v>3600</v>
      </c>
    </row>
    <row r="3945" ht="10.5">
      <c r="C3945" t="s">
        <v>3601</v>
      </c>
    </row>
    <row r="3946" ht="10.5">
      <c r="C3946" t="s">
        <v>3602</v>
      </c>
    </row>
    <row r="3947" ht="10.5">
      <c r="C3947" t="s">
        <v>3603</v>
      </c>
    </row>
    <row r="3948" ht="10.5">
      <c r="C3948" t="s">
        <v>3604</v>
      </c>
    </row>
    <row r="3949" ht="10.5">
      <c r="C3949" t="s">
        <v>2826</v>
      </c>
    </row>
    <row r="3950" ht="10.5">
      <c r="C3950" t="s">
        <v>3605</v>
      </c>
    </row>
    <row r="3954" spans="2:7" ht="14.25">
      <c r="B3954" s="95" t="s">
        <v>3798</v>
      </c>
      <c r="C3954" s="96"/>
      <c r="D3954" s="96"/>
      <c r="E3954" s="96"/>
      <c r="F3954" s="96"/>
      <c r="G3954" s="97"/>
    </row>
    <row r="3956" spans="3:15" ht="10.5">
      <c r="C3956" s="98" t="s">
        <v>550</v>
      </c>
      <c r="F3956" s="98" t="s">
        <v>968</v>
      </c>
      <c r="I3956" s="98" t="s">
        <v>539</v>
      </c>
      <c r="L3956" s="98" t="s">
        <v>554</v>
      </c>
      <c r="O3956" s="98" t="s">
        <v>555</v>
      </c>
    </row>
    <row r="3957" spans="3:15" ht="10.5">
      <c r="C3957" t="s">
        <v>558</v>
      </c>
      <c r="F3957" t="s">
        <v>558</v>
      </c>
      <c r="I3957" t="s">
        <v>517</v>
      </c>
      <c r="L3957" t="s">
        <v>517</v>
      </c>
      <c r="O3957" t="s">
        <v>517</v>
      </c>
    </row>
    <row r="3958" spans="3:15" ht="10.5">
      <c r="C3958" t="s">
        <v>559</v>
      </c>
      <c r="F3958" t="s">
        <v>3709</v>
      </c>
      <c r="I3958" t="s">
        <v>562</v>
      </c>
      <c r="L3958" t="s">
        <v>562</v>
      </c>
      <c r="O3958" t="s">
        <v>561</v>
      </c>
    </row>
    <row r="3959" spans="3:15" ht="10.5">
      <c r="C3959" t="s">
        <v>566</v>
      </c>
      <c r="F3959" t="s">
        <v>3711</v>
      </c>
      <c r="I3959" t="s">
        <v>569</v>
      </c>
      <c r="L3959" t="s">
        <v>570</v>
      </c>
      <c r="O3959" t="s">
        <v>568</v>
      </c>
    </row>
    <row r="3960" spans="3:15" ht="10.5">
      <c r="C3960" t="s">
        <v>574</v>
      </c>
      <c r="F3960" t="s">
        <v>3713</v>
      </c>
      <c r="I3960" t="s">
        <v>578</v>
      </c>
      <c r="L3960" t="s">
        <v>579</v>
      </c>
      <c r="O3960" t="s">
        <v>580</v>
      </c>
    </row>
    <row r="3961" spans="3:15" ht="10.5">
      <c r="C3961" t="s">
        <v>584</v>
      </c>
      <c r="F3961" t="s">
        <v>3714</v>
      </c>
      <c r="I3961" t="s">
        <v>588</v>
      </c>
      <c r="L3961" t="s">
        <v>589</v>
      </c>
      <c r="O3961" t="s">
        <v>590</v>
      </c>
    </row>
    <row r="3962" spans="3:15" ht="10.5">
      <c r="C3962" t="s">
        <v>594</v>
      </c>
      <c r="F3962" t="s">
        <v>3716</v>
      </c>
      <c r="I3962" t="s">
        <v>598</v>
      </c>
      <c r="L3962" t="s">
        <v>599</v>
      </c>
      <c r="O3962" t="s">
        <v>600</v>
      </c>
    </row>
    <row r="3963" spans="3:15" ht="10.5">
      <c r="C3963" t="s">
        <v>603</v>
      </c>
      <c r="F3963" t="s">
        <v>3718</v>
      </c>
      <c r="I3963" t="s">
        <v>607</v>
      </c>
      <c r="L3963" t="s">
        <v>609</v>
      </c>
      <c r="O3963" t="s">
        <v>610</v>
      </c>
    </row>
    <row r="3964" spans="3:9" ht="10.5">
      <c r="C3964" t="s">
        <v>612</v>
      </c>
      <c r="F3964" t="s">
        <v>3720</v>
      </c>
      <c r="I3964" t="s">
        <v>616</v>
      </c>
    </row>
    <row r="3965" spans="3:9" ht="10.5">
      <c r="C3965" t="s">
        <v>619</v>
      </c>
      <c r="F3965" t="s">
        <v>3722</v>
      </c>
      <c r="I3965" t="s">
        <v>623</v>
      </c>
    </row>
    <row r="3966" spans="3:6" ht="10.5">
      <c r="C3966" t="s">
        <v>624</v>
      </c>
      <c r="F3966" t="s">
        <v>3724</v>
      </c>
    </row>
    <row r="3967" spans="3:6" ht="10.5">
      <c r="C3967" t="s">
        <v>628</v>
      </c>
      <c r="F3967" t="s">
        <v>3726</v>
      </c>
    </row>
    <row r="3968" ht="10.5">
      <c r="C3968" t="s">
        <v>631</v>
      </c>
    </row>
    <row r="3969" ht="10.5">
      <c r="C3969" t="s">
        <v>634</v>
      </c>
    </row>
    <row r="3970" ht="10.5">
      <c r="C3970" t="s">
        <v>638</v>
      </c>
    </row>
    <row r="3974" spans="2:7" ht="14.25">
      <c r="B3974" s="95" t="s">
        <v>3799</v>
      </c>
      <c r="C3974" s="96"/>
      <c r="D3974" s="96"/>
      <c r="E3974" s="96"/>
      <c r="F3974" s="96"/>
      <c r="G3974" s="97"/>
    </row>
    <row r="3976" spans="3:9" ht="10.5">
      <c r="C3976" s="98" t="s">
        <v>551</v>
      </c>
      <c r="I3976" s="98" t="s">
        <v>530</v>
      </c>
    </row>
    <row r="3977" spans="3:9" ht="10.5">
      <c r="C3977" t="s">
        <v>517</v>
      </c>
      <c r="I3977" t="s">
        <v>517</v>
      </c>
    </row>
    <row r="3978" spans="3:9" ht="10.5">
      <c r="C3978" t="s">
        <v>3739</v>
      </c>
      <c r="I3978" t="s">
        <v>3739</v>
      </c>
    </row>
    <row r="3979" spans="3:9" ht="10.5">
      <c r="C3979" t="s">
        <v>3740</v>
      </c>
      <c r="I3979" t="s">
        <v>3740</v>
      </c>
    </row>
    <row r="3980" spans="3:9" ht="10.5">
      <c r="C3980" t="s">
        <v>3741</v>
      </c>
      <c r="I3980" t="s">
        <v>3742</v>
      </c>
    </row>
    <row r="3981" spans="3:9" ht="10.5">
      <c r="C3981" t="s">
        <v>3743</v>
      </c>
      <c r="I3981" t="s">
        <v>3744</v>
      </c>
    </row>
    <row r="3982" ht="10.5">
      <c r="C3982" t="s">
        <v>3745</v>
      </c>
    </row>
    <row r="3983" ht="10.5">
      <c r="C3983" t="s">
        <v>3746</v>
      </c>
    </row>
    <row r="3984" ht="10.5">
      <c r="C3984" t="s">
        <v>3747</v>
      </c>
    </row>
    <row r="3985" ht="10.5">
      <c r="C3985" t="s">
        <v>3748</v>
      </c>
    </row>
    <row r="3986" ht="10.5">
      <c r="C3986" t="s">
        <v>3749</v>
      </c>
    </row>
    <row r="3990" spans="2:10" ht="14.25">
      <c r="B3990" s="95" t="s">
        <v>3800</v>
      </c>
      <c r="C3990" s="96"/>
      <c r="D3990" s="96"/>
      <c r="E3990" s="96"/>
      <c r="F3990" s="96"/>
      <c r="G3990" s="96"/>
      <c r="H3990" s="96"/>
      <c r="I3990" s="96"/>
      <c r="J3990" s="97"/>
    </row>
    <row r="3992" spans="3:15" ht="10.5">
      <c r="C3992" s="98" t="s">
        <v>1345</v>
      </c>
      <c r="G3992" s="98" t="s">
        <v>515</v>
      </c>
      <c r="K3992" s="98" t="s">
        <v>3655</v>
      </c>
      <c r="O3992" s="98" t="s">
        <v>516</v>
      </c>
    </row>
    <row r="3993" spans="3:15" ht="10.5">
      <c r="C3993" t="s">
        <v>517</v>
      </c>
      <c r="G3993" t="s">
        <v>517</v>
      </c>
      <c r="K3993" t="s">
        <v>517</v>
      </c>
      <c r="O3993" t="s">
        <v>517</v>
      </c>
    </row>
    <row r="3994" spans="3:15" ht="10.5">
      <c r="C3994" t="s">
        <v>1056</v>
      </c>
      <c r="G3994" t="s">
        <v>1056</v>
      </c>
      <c r="K3994" t="s">
        <v>3801</v>
      </c>
      <c r="O3994" t="s">
        <v>1060</v>
      </c>
    </row>
    <row r="3995" spans="3:11" ht="10.5">
      <c r="C3995" t="s">
        <v>3802</v>
      </c>
      <c r="G3995" t="s">
        <v>1064</v>
      </c>
      <c r="K3995" t="s">
        <v>3803</v>
      </c>
    </row>
    <row r="3996" ht="10.5">
      <c r="C3996" t="s">
        <v>3804</v>
      </c>
    </row>
    <row r="3997" ht="10.5">
      <c r="C3997" t="s">
        <v>1064</v>
      </c>
    </row>
    <row r="4001" spans="2:17" ht="14.25">
      <c r="B4001" s="95" t="s">
        <v>3805</v>
      </c>
      <c r="C4001" s="96"/>
      <c r="D4001" s="96"/>
      <c r="E4001" s="96"/>
      <c r="F4001" s="96"/>
      <c r="G4001" s="96"/>
      <c r="H4001" s="96"/>
      <c r="I4001" s="96"/>
      <c r="J4001" s="96"/>
      <c r="K4001" s="96"/>
      <c r="L4001" s="96"/>
      <c r="M4001" s="96"/>
      <c r="N4001" s="96"/>
      <c r="O4001" s="96"/>
      <c r="P4001" s="96"/>
      <c r="Q4001" s="97"/>
    </row>
    <row r="4003" ht="10.5">
      <c r="C4003" s="98" t="s">
        <v>3806</v>
      </c>
    </row>
    <row r="4004" ht="10.5">
      <c r="C4004" t="s">
        <v>517</v>
      </c>
    </row>
    <row r="4005" ht="10.5">
      <c r="C4005" t="s">
        <v>1056</v>
      </c>
    </row>
    <row r="4006" ht="10.5">
      <c r="C4006" t="s">
        <v>3807</v>
      </c>
    </row>
    <row r="4007" ht="10.5">
      <c r="C4007" t="s">
        <v>3808</v>
      </c>
    </row>
    <row r="4008" ht="10.5">
      <c r="C4008" t="s">
        <v>3809</v>
      </c>
    </row>
    <row r="4009" ht="10.5">
      <c r="C4009" t="s">
        <v>3810</v>
      </c>
    </row>
    <row r="4010" ht="10.5">
      <c r="C4010" t="s">
        <v>3811</v>
      </c>
    </row>
    <row r="4011" ht="10.5">
      <c r="C4011" t="s">
        <v>3812</v>
      </c>
    </row>
    <row r="4012" ht="10.5">
      <c r="C4012" t="s">
        <v>3813</v>
      </c>
    </row>
    <row r="4013" ht="10.5">
      <c r="C4013" t="s">
        <v>3814</v>
      </c>
    </row>
    <row r="4014" ht="10.5">
      <c r="C4014" t="s">
        <v>3815</v>
      </c>
    </row>
    <row r="4015" ht="10.5">
      <c r="C4015" t="s">
        <v>3816</v>
      </c>
    </row>
    <row r="4016" ht="10.5">
      <c r="C4016" t="s">
        <v>3817</v>
      </c>
    </row>
    <row r="4017" ht="10.5">
      <c r="C4017" t="s">
        <v>3818</v>
      </c>
    </row>
    <row r="4018" ht="10.5">
      <c r="C4018" t="s">
        <v>3819</v>
      </c>
    </row>
    <row r="4019" ht="10.5">
      <c r="C4019" t="s">
        <v>3820</v>
      </c>
    </row>
    <row r="4020" ht="10.5">
      <c r="C4020" t="s">
        <v>3821</v>
      </c>
    </row>
    <row r="4021" ht="10.5">
      <c r="C4021" t="s">
        <v>3822</v>
      </c>
    </row>
    <row r="4022" ht="10.5">
      <c r="C4022" t="s">
        <v>3823</v>
      </c>
    </row>
    <row r="4023" ht="10.5">
      <c r="C4023" t="s">
        <v>3824</v>
      </c>
    </row>
    <row r="4024" ht="10.5">
      <c r="C4024" t="s">
        <v>3825</v>
      </c>
    </row>
    <row r="4025" ht="10.5">
      <c r="C4025" t="s">
        <v>3826</v>
      </c>
    </row>
    <row r="4026" ht="10.5">
      <c r="C4026" t="s">
        <v>3827</v>
      </c>
    </row>
    <row r="4027" ht="10.5">
      <c r="C4027" t="s">
        <v>3828</v>
      </c>
    </row>
    <row r="4028" ht="10.5">
      <c r="C4028" t="s">
        <v>3829</v>
      </c>
    </row>
    <row r="4029" ht="10.5">
      <c r="C4029" t="s">
        <v>3830</v>
      </c>
    </row>
    <row r="4030" ht="10.5">
      <c r="C4030" t="s">
        <v>3831</v>
      </c>
    </row>
    <row r="4031" ht="10.5">
      <c r="C4031" t="s">
        <v>3832</v>
      </c>
    </row>
    <row r="4032" ht="10.5">
      <c r="C4032" t="s">
        <v>3833</v>
      </c>
    </row>
    <row r="4033" ht="10.5">
      <c r="C4033" t="s">
        <v>3834</v>
      </c>
    </row>
    <row r="4034" ht="10.5">
      <c r="C4034" t="s">
        <v>3835</v>
      </c>
    </row>
    <row r="4035" ht="10.5">
      <c r="C4035" t="s">
        <v>3836</v>
      </c>
    </row>
    <row r="4036" ht="10.5">
      <c r="C4036" t="s">
        <v>3837</v>
      </c>
    </row>
    <row r="4037" ht="10.5">
      <c r="C4037" t="s">
        <v>3838</v>
      </c>
    </row>
    <row r="4038" ht="10.5">
      <c r="C4038" t="s">
        <v>3839</v>
      </c>
    </row>
    <row r="4039" ht="10.5">
      <c r="C4039" t="s">
        <v>3840</v>
      </c>
    </row>
    <row r="4040" ht="10.5">
      <c r="C4040" t="s">
        <v>1064</v>
      </c>
    </row>
    <row r="4044" spans="2:19" ht="14.25">
      <c r="B4044" s="95" t="s">
        <v>3841</v>
      </c>
      <c r="C4044" s="96"/>
      <c r="D4044" s="96"/>
      <c r="E4044" s="96"/>
      <c r="F4044" s="96"/>
      <c r="G4044" s="96"/>
      <c r="H4044" s="96"/>
      <c r="I4044" s="96"/>
      <c r="J4044" s="96"/>
      <c r="K4044" s="96"/>
      <c r="L4044" s="96"/>
      <c r="M4044" s="96"/>
      <c r="N4044" s="96"/>
      <c r="O4044" s="96"/>
      <c r="P4044" s="96"/>
      <c r="Q4044" s="96"/>
      <c r="R4044" s="96"/>
      <c r="S4044" s="97"/>
    </row>
    <row r="4046" ht="10.5">
      <c r="C4046" s="98" t="s">
        <v>967</v>
      </c>
    </row>
    <row r="4047" ht="10.5">
      <c r="C4047" t="s">
        <v>517</v>
      </c>
    </row>
    <row r="4048" ht="10.5">
      <c r="C4048" t="s">
        <v>1056</v>
      </c>
    </row>
    <row r="4049" ht="10.5">
      <c r="C4049" t="s">
        <v>2257</v>
      </c>
    </row>
    <row r="4050" ht="10.5">
      <c r="C4050" t="s">
        <v>2258</v>
      </c>
    </row>
    <row r="4051" ht="10.5">
      <c r="C4051" t="s">
        <v>2259</v>
      </c>
    </row>
    <row r="4052" ht="10.5">
      <c r="C4052" t="s">
        <v>3842</v>
      </c>
    </row>
    <row r="4053" ht="10.5">
      <c r="C4053" t="s">
        <v>3843</v>
      </c>
    </row>
    <row r="4054" ht="10.5">
      <c r="C4054" t="s">
        <v>3844</v>
      </c>
    </row>
    <row r="4055" ht="10.5">
      <c r="C4055" t="s">
        <v>3845</v>
      </c>
    </row>
    <row r="4056" ht="10.5">
      <c r="C4056" t="s">
        <v>1064</v>
      </c>
    </row>
    <row r="4057" ht="10.5">
      <c r="C4057" t="s">
        <v>1265</v>
      </c>
    </row>
    <row r="4058" ht="10.5">
      <c r="C4058" t="s">
        <v>1267</v>
      </c>
    </row>
    <row r="4062" spans="2:22" ht="14.25">
      <c r="B4062" s="95" t="s">
        <v>3846</v>
      </c>
      <c r="C4062" s="96"/>
      <c r="D4062" s="96"/>
      <c r="E4062" s="96"/>
      <c r="F4062" s="96"/>
      <c r="G4062" s="96"/>
      <c r="H4062" s="96"/>
      <c r="I4062" s="96"/>
      <c r="J4062" s="96"/>
      <c r="K4062" s="96"/>
      <c r="L4062" s="96"/>
      <c r="M4062" s="96"/>
      <c r="N4062" s="96"/>
      <c r="O4062" s="96"/>
      <c r="P4062" s="96"/>
      <c r="Q4062" s="96"/>
      <c r="R4062" s="96"/>
      <c r="S4062" s="96"/>
      <c r="T4062" s="96"/>
      <c r="U4062" s="96"/>
      <c r="V4062" s="97"/>
    </row>
    <row r="4064" ht="10.5">
      <c r="C4064" s="98" t="s">
        <v>1269</v>
      </c>
    </row>
    <row r="4065" ht="10.5">
      <c r="C4065" t="s">
        <v>517</v>
      </c>
    </row>
    <row r="4066" ht="10.5">
      <c r="C4066" t="s">
        <v>1056</v>
      </c>
    </row>
    <row r="4067" ht="10.5">
      <c r="C4067" t="s">
        <v>2257</v>
      </c>
    </row>
    <row r="4068" ht="10.5">
      <c r="C4068" t="s">
        <v>3847</v>
      </c>
    </row>
    <row r="4069" ht="10.5">
      <c r="C4069" t="s">
        <v>2258</v>
      </c>
    </row>
    <row r="4070" ht="10.5">
      <c r="C4070" t="s">
        <v>2259</v>
      </c>
    </row>
    <row r="4071" ht="10.5">
      <c r="C4071" t="s">
        <v>3842</v>
      </c>
    </row>
    <row r="4072" ht="10.5">
      <c r="C4072" t="s">
        <v>3843</v>
      </c>
    </row>
    <row r="4073" ht="10.5">
      <c r="C4073" t="s">
        <v>3844</v>
      </c>
    </row>
    <row r="4074" ht="10.5">
      <c r="C4074" t="s">
        <v>3845</v>
      </c>
    </row>
    <row r="4075" ht="10.5">
      <c r="C4075" t="s">
        <v>1064</v>
      </c>
    </row>
    <row r="4076" ht="10.5">
      <c r="C4076" t="s">
        <v>1230</v>
      </c>
    </row>
    <row r="4077" ht="10.5">
      <c r="C4077" t="s">
        <v>1231</v>
      </c>
    </row>
    <row r="4081" spans="2:14" ht="14.25">
      <c r="B4081" s="95" t="s">
        <v>3848</v>
      </c>
      <c r="C4081" s="96"/>
      <c r="D4081" s="96"/>
      <c r="E4081" s="96"/>
      <c r="F4081" s="96"/>
      <c r="G4081" s="96"/>
      <c r="H4081" s="96"/>
      <c r="I4081" s="96"/>
      <c r="J4081" s="96"/>
      <c r="K4081" s="96"/>
      <c r="L4081" s="96"/>
      <c r="M4081" s="96"/>
      <c r="N4081" s="97"/>
    </row>
    <row r="4083" ht="10.5">
      <c r="C4083" s="98" t="s">
        <v>967</v>
      </c>
    </row>
    <row r="4084" ht="10.5">
      <c r="C4084" t="s">
        <v>517</v>
      </c>
    </row>
    <row r="4085" ht="10.5">
      <c r="C4085" t="s">
        <v>1056</v>
      </c>
    </row>
    <row r="4086" ht="10.5">
      <c r="C4086" t="s">
        <v>3849</v>
      </c>
    </row>
    <row r="4087" ht="10.5">
      <c r="C4087" t="s">
        <v>3850</v>
      </c>
    </row>
    <row r="4088" ht="10.5">
      <c r="C4088" t="s">
        <v>3851</v>
      </c>
    </row>
    <row r="4089" ht="10.5">
      <c r="C4089" t="s">
        <v>3852</v>
      </c>
    </row>
    <row r="4090" ht="10.5">
      <c r="C4090" t="s">
        <v>3853</v>
      </c>
    </row>
    <row r="4091" ht="10.5">
      <c r="C4091" t="s">
        <v>3854</v>
      </c>
    </row>
    <row r="4092" ht="10.5">
      <c r="C4092" t="s">
        <v>3855</v>
      </c>
    </row>
    <row r="4093" ht="10.5">
      <c r="C4093" t="s">
        <v>3856</v>
      </c>
    </row>
    <row r="4094" ht="10.5">
      <c r="C4094" t="s">
        <v>3857</v>
      </c>
    </row>
    <row r="4095" ht="10.5">
      <c r="C4095" t="s">
        <v>1064</v>
      </c>
    </row>
    <row r="4099" spans="2:21" ht="14.25">
      <c r="B4099" s="95" t="s">
        <v>3858</v>
      </c>
      <c r="C4099" s="96"/>
      <c r="D4099" s="96"/>
      <c r="E4099" s="96"/>
      <c r="F4099" s="96"/>
      <c r="G4099" s="96"/>
      <c r="H4099" s="96"/>
      <c r="I4099" s="96"/>
      <c r="J4099" s="96"/>
      <c r="K4099" s="96"/>
      <c r="L4099" s="96"/>
      <c r="M4099" s="96"/>
      <c r="N4099" s="96"/>
      <c r="O4099" s="96"/>
      <c r="P4099" s="96"/>
      <c r="Q4099" s="96"/>
      <c r="R4099" s="96"/>
      <c r="S4099" s="96"/>
      <c r="T4099" s="96"/>
      <c r="U4099" s="97"/>
    </row>
    <row r="4101" spans="3:13" ht="10.5">
      <c r="C4101" s="98" t="s">
        <v>2273</v>
      </c>
      <c r="M4101" s="98" t="s">
        <v>1269</v>
      </c>
    </row>
    <row r="4102" spans="3:13" ht="10.5">
      <c r="C4102" t="s">
        <v>517</v>
      </c>
      <c r="M4102" t="s">
        <v>517</v>
      </c>
    </row>
    <row r="4103" spans="3:13" ht="10.5">
      <c r="C4103" t="s">
        <v>1056</v>
      </c>
      <c r="M4103" t="s">
        <v>1056</v>
      </c>
    </row>
    <row r="4104" spans="3:13" ht="10.5">
      <c r="C4104" t="s">
        <v>3771</v>
      </c>
      <c r="M4104" t="s">
        <v>3771</v>
      </c>
    </row>
    <row r="4105" spans="3:13" ht="10.5">
      <c r="C4105" t="s">
        <v>3772</v>
      </c>
      <c r="M4105" t="s">
        <v>3772</v>
      </c>
    </row>
    <row r="4106" spans="3:13" ht="10.5">
      <c r="C4106" t="s">
        <v>3859</v>
      </c>
      <c r="M4106" t="s">
        <v>3773</v>
      </c>
    </row>
    <row r="4107" spans="3:13" ht="10.5">
      <c r="C4107" t="s">
        <v>3860</v>
      </c>
      <c r="M4107" t="s">
        <v>3774</v>
      </c>
    </row>
    <row r="4108" spans="3:13" ht="10.5">
      <c r="C4108" t="s">
        <v>3861</v>
      </c>
      <c r="M4108" t="s">
        <v>3775</v>
      </c>
    </row>
    <row r="4109" spans="3:13" ht="10.5">
      <c r="C4109" t="s">
        <v>3862</v>
      </c>
      <c r="M4109" t="s">
        <v>3776</v>
      </c>
    </row>
    <row r="4110" spans="3:13" ht="10.5">
      <c r="C4110" t="s">
        <v>3863</v>
      </c>
      <c r="M4110" t="s">
        <v>3777</v>
      </c>
    </row>
    <row r="4111" spans="3:13" ht="10.5">
      <c r="C4111" t="s">
        <v>3864</v>
      </c>
      <c r="M4111" t="s">
        <v>3778</v>
      </c>
    </row>
    <row r="4112" spans="3:13" ht="10.5">
      <c r="C4112" t="s">
        <v>3865</v>
      </c>
      <c r="M4112" t="s">
        <v>1064</v>
      </c>
    </row>
    <row r="4113" spans="3:13" ht="10.5">
      <c r="C4113" t="s">
        <v>3866</v>
      </c>
      <c r="M4113" t="s">
        <v>3779</v>
      </c>
    </row>
    <row r="4114" spans="3:13" ht="10.5">
      <c r="C4114" t="s">
        <v>3775</v>
      </c>
      <c r="M4114" t="s">
        <v>3780</v>
      </c>
    </row>
    <row r="4115" ht="10.5">
      <c r="C4115" t="s">
        <v>3776</v>
      </c>
    </row>
    <row r="4116" ht="10.5">
      <c r="C4116" t="s">
        <v>3867</v>
      </c>
    </row>
    <row r="4117" ht="10.5">
      <c r="C4117" t="s">
        <v>3868</v>
      </c>
    </row>
    <row r="4118" ht="10.5">
      <c r="C4118" t="s">
        <v>3869</v>
      </c>
    </row>
    <row r="4119" ht="10.5">
      <c r="C4119" t="s">
        <v>3870</v>
      </c>
    </row>
    <row r="4120" ht="10.5">
      <c r="C4120" t="s">
        <v>3871</v>
      </c>
    </row>
    <row r="4121" ht="10.5">
      <c r="C4121" t="s">
        <v>3872</v>
      </c>
    </row>
    <row r="4122" ht="10.5">
      <c r="C4122" t="s">
        <v>3873</v>
      </c>
    </row>
    <row r="4123" ht="10.5">
      <c r="C4123" t="s">
        <v>3874</v>
      </c>
    </row>
    <row r="4124" ht="10.5">
      <c r="C4124" t="s">
        <v>1064</v>
      </c>
    </row>
    <row r="4125" ht="10.5">
      <c r="C4125" t="s">
        <v>3779</v>
      </c>
    </row>
    <row r="4126" ht="10.5">
      <c r="C4126" t="s">
        <v>3780</v>
      </c>
    </row>
    <row r="4130" spans="2:11" ht="14.25">
      <c r="B4130" s="95" t="s">
        <v>3875</v>
      </c>
      <c r="C4130" s="96"/>
      <c r="D4130" s="96"/>
      <c r="E4130" s="96"/>
      <c r="F4130" s="96"/>
      <c r="G4130" s="96"/>
      <c r="H4130" s="96"/>
      <c r="I4130" s="96"/>
      <c r="J4130" s="96"/>
      <c r="K4130" s="97"/>
    </row>
    <row r="4132" spans="3:33" ht="10.5">
      <c r="C4132" s="98" t="s">
        <v>3876</v>
      </c>
      <c r="I4132" s="98" t="s">
        <v>3877</v>
      </c>
      <c r="N4132" s="98" t="s">
        <v>552</v>
      </c>
      <c r="S4132" s="98" t="s">
        <v>555</v>
      </c>
      <c r="X4132" s="98" t="s">
        <v>3878</v>
      </c>
      <c r="AC4132" s="98" t="s">
        <v>1054</v>
      </c>
      <c r="AG4132" s="98" t="s">
        <v>3879</v>
      </c>
    </row>
    <row r="4133" spans="3:33" ht="10.5">
      <c r="C4133" t="s">
        <v>517</v>
      </c>
      <c r="I4133" t="s">
        <v>517</v>
      </c>
      <c r="N4133" t="s">
        <v>517</v>
      </c>
      <c r="S4133" t="s">
        <v>517</v>
      </c>
      <c r="X4133" t="s">
        <v>517</v>
      </c>
      <c r="AC4133" t="s">
        <v>517</v>
      </c>
      <c r="AG4133" t="s">
        <v>517</v>
      </c>
    </row>
    <row r="4134" spans="3:33" ht="10.5">
      <c r="C4134" t="s">
        <v>1273</v>
      </c>
      <c r="I4134" t="s">
        <v>1273</v>
      </c>
      <c r="N4134" t="s">
        <v>1273</v>
      </c>
      <c r="S4134" t="s">
        <v>1273</v>
      </c>
      <c r="X4134" t="s">
        <v>3880</v>
      </c>
      <c r="AC4134" t="s">
        <v>1276</v>
      </c>
      <c r="AG4134" t="s">
        <v>3881</v>
      </c>
    </row>
    <row r="4135" spans="3:29" ht="10.5">
      <c r="C4135" t="s">
        <v>3882</v>
      </c>
      <c r="I4135" t="s">
        <v>3882</v>
      </c>
      <c r="N4135" t="s">
        <v>1280</v>
      </c>
      <c r="S4135" t="s">
        <v>1280</v>
      </c>
      <c r="X4135" t="s">
        <v>3883</v>
      </c>
      <c r="AC4135" t="s">
        <v>1283</v>
      </c>
    </row>
    <row r="4136" spans="3:24" ht="10.5">
      <c r="C4136" t="s">
        <v>1280</v>
      </c>
      <c r="I4136" t="s">
        <v>1280</v>
      </c>
      <c r="N4136" t="s">
        <v>1288</v>
      </c>
      <c r="S4136" t="s">
        <v>1288</v>
      </c>
      <c r="X4136" t="s">
        <v>3884</v>
      </c>
    </row>
    <row r="4137" spans="3:19" ht="10.5">
      <c r="C4137" t="s">
        <v>1288</v>
      </c>
      <c r="I4137" t="s">
        <v>1288</v>
      </c>
      <c r="N4137" t="s">
        <v>1302</v>
      </c>
      <c r="S4137" t="s">
        <v>1302</v>
      </c>
    </row>
    <row r="4138" spans="3:19" ht="10.5">
      <c r="C4138" t="s">
        <v>1302</v>
      </c>
      <c r="I4138" t="s">
        <v>1302</v>
      </c>
      <c r="N4138" t="s">
        <v>1310</v>
      </c>
      <c r="S4138" t="s">
        <v>1310</v>
      </c>
    </row>
    <row r="4139" spans="3:19" ht="10.5">
      <c r="C4139" t="s">
        <v>1310</v>
      </c>
      <c r="I4139" t="s">
        <v>1310</v>
      </c>
      <c r="N4139" t="s">
        <v>1318</v>
      </c>
      <c r="S4139" t="s">
        <v>1318</v>
      </c>
    </row>
    <row r="4140" spans="3:14" ht="10.5">
      <c r="C4140" t="s">
        <v>1318</v>
      </c>
      <c r="I4140" t="s">
        <v>1318</v>
      </c>
      <c r="N4140" t="s">
        <v>1325</v>
      </c>
    </row>
    <row r="4141" spans="3:9" ht="10.5">
      <c r="C4141" t="s">
        <v>1325</v>
      </c>
      <c r="I4141" t="s">
        <v>1325</v>
      </c>
    </row>
    <row r="4142" ht="10.5">
      <c r="C4142" t="s">
        <v>3885</v>
      </c>
    </row>
    <row r="4143" ht="10.5">
      <c r="C4143" t="s">
        <v>3886</v>
      </c>
    </row>
    <row r="4147" spans="2:12" ht="14.25">
      <c r="B4147" s="95" t="s">
        <v>3887</v>
      </c>
      <c r="C4147" s="96"/>
      <c r="D4147" s="96"/>
      <c r="E4147" s="96"/>
      <c r="F4147" s="96"/>
      <c r="G4147" s="96"/>
      <c r="H4147" s="96"/>
      <c r="I4147" s="96"/>
      <c r="J4147" s="96"/>
      <c r="K4147" s="96"/>
      <c r="L4147" s="97"/>
    </row>
    <row r="4149" ht="10.5">
      <c r="C4149" s="98" t="s">
        <v>3888</v>
      </c>
    </row>
    <row r="4150" ht="10.5">
      <c r="C4150" t="s">
        <v>517</v>
      </c>
    </row>
    <row r="4151" ht="10.5">
      <c r="C4151" t="s">
        <v>1278</v>
      </c>
    </row>
    <row r="4152" ht="10.5">
      <c r="C4152" t="s">
        <v>1286</v>
      </c>
    </row>
    <row r="4153" ht="10.5">
      <c r="C4153" t="s">
        <v>3889</v>
      </c>
    </row>
    <row r="4157" spans="2:12" ht="14.25">
      <c r="B4157" s="95" t="s">
        <v>3890</v>
      </c>
      <c r="C4157" s="96"/>
      <c r="D4157" s="96"/>
      <c r="E4157" s="96"/>
      <c r="F4157" s="96"/>
      <c r="G4157" s="96"/>
      <c r="H4157" s="96"/>
      <c r="I4157" s="96"/>
      <c r="J4157" s="96"/>
      <c r="K4157" s="96"/>
      <c r="L4157" s="97"/>
    </row>
    <row r="4159" ht="10.5">
      <c r="C4159" s="98" t="s">
        <v>516</v>
      </c>
    </row>
    <row r="4160" ht="10.5">
      <c r="C4160" t="s">
        <v>517</v>
      </c>
    </row>
    <row r="4161" ht="10.5">
      <c r="C4161" t="s">
        <v>1277</v>
      </c>
    </row>
    <row r="4165" spans="2:15" ht="14.25">
      <c r="B4165" s="95" t="s">
        <v>3891</v>
      </c>
      <c r="C4165" s="96"/>
      <c r="D4165" s="96"/>
      <c r="E4165" s="96"/>
      <c r="F4165" s="96"/>
      <c r="G4165" s="96"/>
      <c r="H4165" s="96"/>
      <c r="I4165" s="96"/>
      <c r="J4165" s="96"/>
      <c r="K4165" s="96"/>
      <c r="L4165" s="96"/>
      <c r="M4165" s="96"/>
      <c r="N4165" s="96"/>
      <c r="O4165" s="97"/>
    </row>
    <row r="4167" ht="10.5">
      <c r="C4167" s="98" t="s">
        <v>3892</v>
      </c>
    </row>
    <row r="4168" ht="10.5">
      <c r="C4168" t="s">
        <v>517</v>
      </c>
    </row>
    <row r="4169" ht="10.5">
      <c r="C4169" t="s">
        <v>2262</v>
      </c>
    </row>
    <row r="4170" ht="10.5">
      <c r="C4170" t="s">
        <v>2341</v>
      </c>
    </row>
    <row r="4171" ht="10.5">
      <c r="C4171" t="s">
        <v>3893</v>
      </c>
    </row>
    <row r="4172" ht="10.5">
      <c r="C4172" t="s">
        <v>3894</v>
      </c>
    </row>
    <row r="4173" ht="10.5">
      <c r="C4173" t="s">
        <v>3895</v>
      </c>
    </row>
    <row r="4174" ht="10.5">
      <c r="C4174" t="s">
        <v>3896</v>
      </c>
    </row>
    <row r="4175" ht="10.5">
      <c r="C4175" t="s">
        <v>3897</v>
      </c>
    </row>
    <row r="4176" ht="10.5">
      <c r="C4176" t="s">
        <v>3898</v>
      </c>
    </row>
    <row r="4177" ht="10.5">
      <c r="C4177" t="s">
        <v>3899</v>
      </c>
    </row>
    <row r="4178" ht="10.5">
      <c r="C4178" t="s">
        <v>3900</v>
      </c>
    </row>
    <row r="4179" ht="10.5">
      <c r="C4179" t="s">
        <v>3901</v>
      </c>
    </row>
    <row r="4180" ht="10.5">
      <c r="C4180" t="s">
        <v>3902</v>
      </c>
    </row>
    <row r="4181" ht="10.5">
      <c r="C4181" t="s">
        <v>3903</v>
      </c>
    </row>
    <row r="4182" ht="10.5">
      <c r="C4182" t="s">
        <v>3904</v>
      </c>
    </row>
    <row r="4183" ht="10.5">
      <c r="C4183" t="s">
        <v>3905</v>
      </c>
    </row>
    <row r="4184" ht="10.5">
      <c r="C4184" t="s">
        <v>3906</v>
      </c>
    </row>
    <row r="4185" ht="10.5">
      <c r="C4185" t="s">
        <v>3907</v>
      </c>
    </row>
    <row r="4186" ht="10.5">
      <c r="C4186" t="s">
        <v>3908</v>
      </c>
    </row>
    <row r="4187" ht="10.5">
      <c r="C4187" t="s">
        <v>2346</v>
      </c>
    </row>
    <row r="4188" ht="10.5">
      <c r="C4188" t="s">
        <v>3909</v>
      </c>
    </row>
    <row r="4189" ht="10.5">
      <c r="C4189" t="s">
        <v>3910</v>
      </c>
    </row>
    <row r="4190" ht="10.5">
      <c r="C4190" t="s">
        <v>3911</v>
      </c>
    </row>
    <row r="4191" ht="10.5">
      <c r="C4191" t="s">
        <v>3912</v>
      </c>
    </row>
    <row r="4192" ht="10.5">
      <c r="C4192" t="s">
        <v>2351</v>
      </c>
    </row>
    <row r="4193" ht="10.5">
      <c r="C4193" t="s">
        <v>3913</v>
      </c>
    </row>
    <row r="4194" ht="10.5">
      <c r="C4194" t="s">
        <v>3914</v>
      </c>
    </row>
    <row r="4195" ht="10.5">
      <c r="C4195" t="s">
        <v>3915</v>
      </c>
    </row>
    <row r="4196" ht="10.5">
      <c r="C4196" t="s">
        <v>3916</v>
      </c>
    </row>
    <row r="4197" ht="10.5">
      <c r="C4197" t="s">
        <v>2264</v>
      </c>
    </row>
    <row r="4198" ht="10.5">
      <c r="C4198" t="s">
        <v>2359</v>
      </c>
    </row>
    <row r="4199" ht="10.5">
      <c r="C4199" t="s">
        <v>2363</v>
      </c>
    </row>
    <row r="4200" ht="10.5">
      <c r="C4200" t="s">
        <v>2367</v>
      </c>
    </row>
    <row r="4201" ht="10.5">
      <c r="C4201" t="s">
        <v>2370</v>
      </c>
    </row>
    <row r="4202" ht="10.5">
      <c r="C4202" t="s">
        <v>2374</v>
      </c>
    </row>
    <row r="4203" ht="10.5">
      <c r="C4203" t="s">
        <v>2379</v>
      </c>
    </row>
    <row r="4204" ht="10.5">
      <c r="C4204" t="s">
        <v>2384</v>
      </c>
    </row>
    <row r="4205" ht="10.5">
      <c r="C4205" t="s">
        <v>2389</v>
      </c>
    </row>
    <row r="4206" ht="10.5">
      <c r="C4206" t="s">
        <v>2393</v>
      </c>
    </row>
    <row r="4207" ht="10.5">
      <c r="C4207" t="s">
        <v>2395</v>
      </c>
    </row>
    <row r="4208" ht="10.5">
      <c r="C4208" t="s">
        <v>2399</v>
      </c>
    </row>
    <row r="4209" ht="10.5">
      <c r="C4209" t="s">
        <v>2403</v>
      </c>
    </row>
    <row r="4210" ht="10.5">
      <c r="C4210" t="s">
        <v>2266</v>
      </c>
    </row>
    <row r="4211" ht="10.5">
      <c r="C4211" t="s">
        <v>2409</v>
      </c>
    </row>
    <row r="4212" ht="10.5">
      <c r="C4212" t="s">
        <v>2412</v>
      </c>
    </row>
    <row r="4213" ht="10.5">
      <c r="C4213" t="s">
        <v>2415</v>
      </c>
    </row>
    <row r="4214" ht="10.5">
      <c r="C4214" t="s">
        <v>2418</v>
      </c>
    </row>
    <row r="4215" ht="10.5">
      <c r="C4215" t="s">
        <v>2422</v>
      </c>
    </row>
    <row r="4216" ht="10.5">
      <c r="C4216" t="s">
        <v>2426</v>
      </c>
    </row>
    <row r="4217" ht="10.5">
      <c r="C4217" t="s">
        <v>2430</v>
      </c>
    </row>
    <row r="4218" ht="10.5">
      <c r="C4218" t="s">
        <v>2434</v>
      </c>
    </row>
    <row r="4219" ht="10.5">
      <c r="C4219" t="s">
        <v>2438</v>
      </c>
    </row>
    <row r="4220" ht="10.5">
      <c r="C4220" t="s">
        <v>2442</v>
      </c>
    </row>
    <row r="4221" ht="10.5">
      <c r="C4221" t="s">
        <v>2446</v>
      </c>
    </row>
    <row r="4222" ht="10.5">
      <c r="C4222" t="s">
        <v>2450</v>
      </c>
    </row>
    <row r="4223" ht="10.5">
      <c r="C4223" t="s">
        <v>2268</v>
      </c>
    </row>
    <row r="4224" ht="10.5">
      <c r="C4224" t="s">
        <v>2457</v>
      </c>
    </row>
    <row r="4225" ht="10.5">
      <c r="C4225" t="s">
        <v>2461</v>
      </c>
    </row>
    <row r="4226" ht="10.5">
      <c r="C4226" t="s">
        <v>2465</v>
      </c>
    </row>
    <row r="4227" ht="10.5">
      <c r="C4227" t="s">
        <v>2469</v>
      </c>
    </row>
    <row r="4228" ht="10.5">
      <c r="C4228" t="s">
        <v>2473</v>
      </c>
    </row>
    <row r="4229" ht="10.5">
      <c r="C4229" t="s">
        <v>2477</v>
      </c>
    </row>
    <row r="4230" ht="10.5">
      <c r="C4230" t="s">
        <v>2481</v>
      </c>
    </row>
    <row r="4231" ht="10.5">
      <c r="C4231" t="s">
        <v>2485</v>
      </c>
    </row>
    <row r="4232" ht="10.5">
      <c r="C4232" t="s">
        <v>2489</v>
      </c>
    </row>
    <row r="4233" ht="10.5">
      <c r="C4233" t="s">
        <v>2493</v>
      </c>
    </row>
    <row r="4234" ht="10.5">
      <c r="C4234" t="s">
        <v>2497</v>
      </c>
    </row>
    <row r="4235" ht="10.5">
      <c r="C4235" t="s">
        <v>2501</v>
      </c>
    </row>
    <row r="4239" spans="2:12" ht="14.25">
      <c r="B4239" s="95" t="s">
        <v>3917</v>
      </c>
      <c r="C4239" s="96"/>
      <c r="D4239" s="96"/>
      <c r="E4239" s="96"/>
      <c r="F4239" s="96"/>
      <c r="G4239" s="96"/>
      <c r="H4239" s="96"/>
      <c r="I4239" s="96"/>
      <c r="J4239" s="96"/>
      <c r="K4239" s="96"/>
      <c r="L4239" s="97"/>
    </row>
    <row r="4241" ht="10.5">
      <c r="C4241" s="98" t="s">
        <v>530</v>
      </c>
    </row>
    <row r="4242" ht="10.5">
      <c r="C4242" t="s">
        <v>517</v>
      </c>
    </row>
    <row r="4243" ht="10.5">
      <c r="C4243" t="s">
        <v>2262</v>
      </c>
    </row>
    <row r="4244" ht="10.5">
      <c r="C4244" t="s">
        <v>2293</v>
      </c>
    </row>
    <row r="4245" ht="10.5">
      <c r="C4245" t="s">
        <v>3668</v>
      </c>
    </row>
    <row r="4246" ht="10.5">
      <c r="C4246" t="s">
        <v>3918</v>
      </c>
    </row>
    <row r="4250" spans="2:7" ht="14.25">
      <c r="B4250" s="95" t="s">
        <v>3919</v>
      </c>
      <c r="C4250" s="96"/>
      <c r="D4250" s="96"/>
      <c r="E4250" s="96"/>
      <c r="F4250" s="96"/>
      <c r="G4250" s="97"/>
    </row>
    <row r="4252" spans="3:7" ht="10.5">
      <c r="C4252" s="98" t="s">
        <v>1251</v>
      </c>
      <c r="G4252" s="98" t="s">
        <v>3677</v>
      </c>
    </row>
    <row r="4253" spans="3:7" ht="10.5">
      <c r="C4253" t="s">
        <v>558</v>
      </c>
      <c r="G4253" t="s">
        <v>517</v>
      </c>
    </row>
    <row r="4254" spans="3:7" ht="10.5">
      <c r="C4254" t="s">
        <v>2574</v>
      </c>
      <c r="G4254" t="s">
        <v>3678</v>
      </c>
    </row>
    <row r="4255" spans="3:7" ht="10.5">
      <c r="C4255" t="s">
        <v>2577</v>
      </c>
      <c r="G4255" t="s">
        <v>3679</v>
      </c>
    </row>
    <row r="4256" spans="3:7" ht="10.5">
      <c r="C4256" t="s">
        <v>2580</v>
      </c>
      <c r="G4256" t="s">
        <v>3680</v>
      </c>
    </row>
    <row r="4257" spans="3:7" ht="10.5">
      <c r="C4257" t="s">
        <v>2583</v>
      </c>
      <c r="G4257" t="s">
        <v>3681</v>
      </c>
    </row>
    <row r="4258" spans="3:7" ht="10.5">
      <c r="C4258" t="s">
        <v>2586</v>
      </c>
      <c r="G4258" t="s">
        <v>3682</v>
      </c>
    </row>
    <row r="4259" spans="3:7" ht="10.5">
      <c r="C4259" t="s">
        <v>2589</v>
      </c>
      <c r="G4259" t="s">
        <v>3683</v>
      </c>
    </row>
    <row r="4260" spans="3:7" ht="10.5">
      <c r="C4260" t="s">
        <v>2592</v>
      </c>
      <c r="G4260" t="s">
        <v>3684</v>
      </c>
    </row>
    <row r="4261" spans="3:7" ht="10.5">
      <c r="C4261" t="s">
        <v>2595</v>
      </c>
      <c r="G4261" t="s">
        <v>3685</v>
      </c>
    </row>
    <row r="4262" spans="3:7" ht="10.5">
      <c r="C4262" t="s">
        <v>3920</v>
      </c>
      <c r="G4262" t="s">
        <v>3686</v>
      </c>
    </row>
    <row r="4263" ht="10.5">
      <c r="C4263" t="s">
        <v>2604</v>
      </c>
    </row>
    <row r="4264" ht="10.5">
      <c r="C4264" t="s">
        <v>2608</v>
      </c>
    </row>
    <row r="4265" ht="10.5">
      <c r="C4265" t="s">
        <v>2611</v>
      </c>
    </row>
    <row r="4266" ht="10.5">
      <c r="C4266" t="s">
        <v>2614</v>
      </c>
    </row>
    <row r="4267" ht="10.5">
      <c r="C4267" t="s">
        <v>2617</v>
      </c>
    </row>
    <row r="4268" ht="10.5">
      <c r="C4268" t="s">
        <v>2620</v>
      </c>
    </row>
    <row r="4269" ht="10.5">
      <c r="C4269" t="s">
        <v>2622</v>
      </c>
    </row>
    <row r="4270" ht="10.5">
      <c r="C4270" t="s">
        <v>2624</v>
      </c>
    </row>
    <row r="4271" ht="10.5">
      <c r="C4271" t="s">
        <v>3921</v>
      </c>
    </row>
    <row r="4275" spans="2:9" ht="14.25">
      <c r="B4275" s="95" t="s">
        <v>3922</v>
      </c>
      <c r="C4275" s="96"/>
      <c r="D4275" s="96"/>
      <c r="E4275" s="96"/>
      <c r="F4275" s="96"/>
      <c r="G4275" s="96"/>
      <c r="H4275" s="96"/>
      <c r="I4275" s="97"/>
    </row>
    <row r="4277" spans="3:7" ht="10.5">
      <c r="C4277" s="98" t="s">
        <v>3677</v>
      </c>
      <c r="G4277" s="98" t="s">
        <v>1271</v>
      </c>
    </row>
    <row r="4278" spans="3:7" ht="10.5">
      <c r="C4278" t="s">
        <v>517</v>
      </c>
      <c r="G4278" t="s">
        <v>517</v>
      </c>
    </row>
    <row r="4279" spans="3:7" ht="10.5">
      <c r="C4279" t="s">
        <v>1048</v>
      </c>
      <c r="G4279" t="s">
        <v>1048</v>
      </c>
    </row>
    <row r="4280" spans="3:7" ht="10.5">
      <c r="C4280" t="s">
        <v>2675</v>
      </c>
      <c r="G4280" t="s">
        <v>2675</v>
      </c>
    </row>
    <row r="4281" spans="3:7" ht="10.5">
      <c r="C4281" t="s">
        <v>2677</v>
      </c>
      <c r="G4281" t="s">
        <v>2677</v>
      </c>
    </row>
    <row r="4282" spans="3:7" ht="10.5">
      <c r="C4282" t="s">
        <v>2679</v>
      </c>
      <c r="G4282" t="s">
        <v>3923</v>
      </c>
    </row>
    <row r="4283" spans="3:7" ht="10.5">
      <c r="C4283" t="s">
        <v>3924</v>
      </c>
      <c r="G4283" t="s">
        <v>3925</v>
      </c>
    </row>
    <row r="4284" ht="10.5">
      <c r="C4284" t="s">
        <v>3926</v>
      </c>
    </row>
    <row r="4285" ht="10.5">
      <c r="C4285" t="s">
        <v>3927</v>
      </c>
    </row>
    <row r="4286" ht="10.5">
      <c r="C4286" t="s">
        <v>3928</v>
      </c>
    </row>
    <row r="4287" ht="10.5">
      <c r="C4287" t="s">
        <v>3929</v>
      </c>
    </row>
    <row r="4291" spans="2:9" ht="14.25">
      <c r="B4291" s="95" t="s">
        <v>3930</v>
      </c>
      <c r="C4291" s="96"/>
      <c r="D4291" s="96"/>
      <c r="E4291" s="96"/>
      <c r="F4291" s="96"/>
      <c r="G4291" s="96"/>
      <c r="H4291" s="96"/>
      <c r="I4291" s="97"/>
    </row>
    <row r="4293" ht="10.5">
      <c r="C4293" s="98" t="s">
        <v>530</v>
      </c>
    </row>
    <row r="4294" ht="10.5">
      <c r="C4294" t="s">
        <v>517</v>
      </c>
    </row>
    <row r="4295" ht="10.5">
      <c r="C4295" t="s">
        <v>2723</v>
      </c>
    </row>
    <row r="4296" ht="10.5">
      <c r="C4296" t="s">
        <v>2724</v>
      </c>
    </row>
    <row r="4297" ht="10.5">
      <c r="C4297" t="s">
        <v>2725</v>
      </c>
    </row>
    <row r="4298" ht="10.5">
      <c r="C4298" t="s">
        <v>2726</v>
      </c>
    </row>
    <row r="4302" spans="2:12" ht="14.25">
      <c r="B4302" s="95" t="s">
        <v>3931</v>
      </c>
      <c r="C4302" s="96"/>
      <c r="D4302" s="96"/>
      <c r="E4302" s="96"/>
      <c r="F4302" s="96"/>
      <c r="G4302" s="96"/>
      <c r="H4302" s="96"/>
      <c r="I4302" s="96"/>
      <c r="J4302" s="96"/>
      <c r="K4302" s="96"/>
      <c r="L4302" s="97"/>
    </row>
    <row r="4304" spans="3:6" ht="10.5">
      <c r="C4304" s="98" t="s">
        <v>530</v>
      </c>
      <c r="F4304" s="98" t="s">
        <v>515</v>
      </c>
    </row>
    <row r="4305" spans="3:6" ht="10.5">
      <c r="C4305" t="s">
        <v>517</v>
      </c>
      <c r="F4305" t="s">
        <v>517</v>
      </c>
    </row>
    <row r="4306" spans="3:6" ht="10.5">
      <c r="C4306" t="s">
        <v>2764</v>
      </c>
      <c r="F4306" t="s">
        <v>2765</v>
      </c>
    </row>
    <row r="4307" spans="3:6" ht="10.5">
      <c r="C4307" t="s">
        <v>2766</v>
      </c>
      <c r="F4307" t="s">
        <v>2767</v>
      </c>
    </row>
    <row r="4308" ht="10.5">
      <c r="C4308" t="s">
        <v>2768</v>
      </c>
    </row>
    <row r="4309" ht="10.5">
      <c r="C4309" t="s">
        <v>2769</v>
      </c>
    </row>
    <row r="4313" spans="2:10" ht="14.25">
      <c r="B4313" s="95" t="s">
        <v>3932</v>
      </c>
      <c r="C4313" s="96"/>
      <c r="D4313" s="96"/>
      <c r="E4313" s="96"/>
      <c r="F4313" s="96"/>
      <c r="G4313" s="96"/>
      <c r="H4313" s="96"/>
      <c r="I4313" s="96"/>
      <c r="J4313" s="97"/>
    </row>
    <row r="4315" ht="10.5">
      <c r="C4315" s="98" t="s">
        <v>539</v>
      </c>
    </row>
    <row r="4316" ht="10.5">
      <c r="C4316" t="s">
        <v>517</v>
      </c>
    </row>
    <row r="4317" ht="10.5">
      <c r="C4317" t="s">
        <v>1276</v>
      </c>
    </row>
    <row r="4318" ht="10.5">
      <c r="C4318" t="s">
        <v>2840</v>
      </c>
    </row>
    <row r="4319" ht="10.5">
      <c r="C4319" t="s">
        <v>2841</v>
      </c>
    </row>
    <row r="4320" ht="10.5">
      <c r="C4320" t="s">
        <v>2842</v>
      </c>
    </row>
    <row r="4321" ht="10.5">
      <c r="C4321" t="s">
        <v>2843</v>
      </c>
    </row>
    <row r="4322" ht="10.5">
      <c r="C4322" t="s">
        <v>2844</v>
      </c>
    </row>
    <row r="4323" ht="10.5">
      <c r="C4323" t="s">
        <v>2845</v>
      </c>
    </row>
    <row r="4324" ht="10.5">
      <c r="C4324" t="s">
        <v>2826</v>
      </c>
    </row>
    <row r="4328" spans="2:10" ht="14.25">
      <c r="B4328" s="95" t="s">
        <v>3933</v>
      </c>
      <c r="C4328" s="96"/>
      <c r="D4328" s="96"/>
      <c r="E4328" s="96"/>
      <c r="F4328" s="96"/>
      <c r="G4328" s="96"/>
      <c r="H4328" s="96"/>
      <c r="I4328" s="96"/>
      <c r="J4328" s="97"/>
    </row>
    <row r="4330" ht="10.5">
      <c r="C4330" s="98" t="s">
        <v>557</v>
      </c>
    </row>
    <row r="4331" ht="10.5">
      <c r="C4331" t="s">
        <v>517</v>
      </c>
    </row>
    <row r="4332" ht="10.5">
      <c r="C4332" t="s">
        <v>3006</v>
      </c>
    </row>
    <row r="4333" ht="10.5">
      <c r="C4333" t="s">
        <v>3009</v>
      </c>
    </row>
    <row r="4334" ht="10.5">
      <c r="C4334" t="s">
        <v>3011</v>
      </c>
    </row>
    <row r="4335" ht="10.5">
      <c r="C4335" t="s">
        <v>3013</v>
      </c>
    </row>
    <row r="4336" ht="10.5">
      <c r="C4336" t="s">
        <v>3014</v>
      </c>
    </row>
    <row r="4340" spans="2:13" ht="14.25">
      <c r="B4340" s="95" t="s">
        <v>3934</v>
      </c>
      <c r="C4340" s="96"/>
      <c r="D4340" s="96"/>
      <c r="E4340" s="96"/>
      <c r="F4340" s="96"/>
      <c r="G4340" s="96"/>
      <c r="H4340" s="96"/>
      <c r="I4340" s="96"/>
      <c r="J4340" s="96"/>
      <c r="K4340" s="96"/>
      <c r="L4340" s="96"/>
      <c r="M4340" s="97"/>
    </row>
    <row r="4342" ht="10.5">
      <c r="C4342" s="98" t="s">
        <v>530</v>
      </c>
    </row>
    <row r="4343" ht="10.5">
      <c r="C4343" t="s">
        <v>517</v>
      </c>
    </row>
    <row r="4344" ht="10.5">
      <c r="C4344" t="s">
        <v>3039</v>
      </c>
    </row>
    <row r="4345" ht="10.5">
      <c r="C4345" t="s">
        <v>3935</v>
      </c>
    </row>
    <row r="4346" ht="10.5">
      <c r="C4346" t="s">
        <v>3936</v>
      </c>
    </row>
    <row r="4347" ht="10.5">
      <c r="C4347" t="s">
        <v>3040</v>
      </c>
    </row>
    <row r="4351" spans="2:10" ht="14.25">
      <c r="B4351" s="95" t="s">
        <v>3937</v>
      </c>
      <c r="C4351" s="96"/>
      <c r="D4351" s="96"/>
      <c r="E4351" s="96"/>
      <c r="F4351" s="96"/>
      <c r="G4351" s="96"/>
      <c r="H4351" s="96"/>
      <c r="I4351" s="96"/>
      <c r="J4351" s="97"/>
    </row>
    <row r="4353" ht="10.5">
      <c r="C4353" s="98" t="s">
        <v>515</v>
      </c>
    </row>
    <row r="4354" ht="10.5">
      <c r="C4354" t="s">
        <v>517</v>
      </c>
    </row>
    <row r="4355" ht="10.5">
      <c r="C4355" t="s">
        <v>3938</v>
      </c>
    </row>
    <row r="4356" ht="10.5">
      <c r="C4356" t="s">
        <v>3939</v>
      </c>
    </row>
    <row r="4360" spans="2:8" ht="14.25">
      <c r="B4360" s="95" t="s">
        <v>3940</v>
      </c>
      <c r="C4360" s="96"/>
      <c r="D4360" s="96"/>
      <c r="E4360" s="96"/>
      <c r="F4360" s="96"/>
      <c r="G4360" s="96"/>
      <c r="H4360" s="97"/>
    </row>
    <row r="4362" spans="3:7" ht="10.5">
      <c r="C4362" s="98" t="s">
        <v>3677</v>
      </c>
      <c r="G4362" s="98" t="s">
        <v>552</v>
      </c>
    </row>
    <row r="4363" spans="3:7" ht="10.5">
      <c r="C4363" t="s">
        <v>517</v>
      </c>
      <c r="G4363" t="s">
        <v>517</v>
      </c>
    </row>
    <row r="4364" spans="3:7" ht="10.5">
      <c r="C4364" t="s">
        <v>1048</v>
      </c>
      <c r="G4364" t="s">
        <v>1048</v>
      </c>
    </row>
    <row r="4365" spans="3:7" ht="10.5">
      <c r="C4365" t="s">
        <v>3941</v>
      </c>
      <c r="G4365" t="s">
        <v>3159</v>
      </c>
    </row>
    <row r="4366" spans="3:7" ht="10.5">
      <c r="C4366" t="s">
        <v>3942</v>
      </c>
      <c r="G4366" t="s">
        <v>3160</v>
      </c>
    </row>
    <row r="4367" spans="3:7" ht="10.5">
      <c r="C4367" t="s">
        <v>2679</v>
      </c>
      <c r="G4367" t="s">
        <v>3162</v>
      </c>
    </row>
    <row r="4368" spans="3:7" ht="10.5">
      <c r="C4368" t="s">
        <v>3924</v>
      </c>
      <c r="G4368" t="s">
        <v>3164</v>
      </c>
    </row>
    <row r="4369" spans="3:7" ht="10.5">
      <c r="C4369" t="s">
        <v>3943</v>
      </c>
      <c r="G4369" t="s">
        <v>3166</v>
      </c>
    </row>
    <row r="4370" spans="3:7" ht="10.5">
      <c r="C4370" t="s">
        <v>3944</v>
      </c>
      <c r="G4370" t="s">
        <v>3168</v>
      </c>
    </row>
    <row r="4371" ht="10.5">
      <c r="C4371" t="s">
        <v>3945</v>
      </c>
    </row>
    <row r="4372" ht="10.5">
      <c r="C4372" t="s">
        <v>3946</v>
      </c>
    </row>
    <row r="4376" spans="2:10" ht="14.25">
      <c r="B4376" s="95" t="s">
        <v>3947</v>
      </c>
      <c r="C4376" s="96"/>
      <c r="D4376" s="96"/>
      <c r="E4376" s="96"/>
      <c r="F4376" s="96"/>
      <c r="G4376" s="96"/>
      <c r="H4376" s="96"/>
      <c r="I4376" s="96"/>
      <c r="J4376" s="97"/>
    </row>
    <row r="4378" ht="10.5">
      <c r="C4378" s="98" t="s">
        <v>539</v>
      </c>
    </row>
    <row r="4379" ht="10.5">
      <c r="C4379" t="s">
        <v>517</v>
      </c>
    </row>
    <row r="4380" ht="10.5">
      <c r="C4380" t="s">
        <v>3537</v>
      </c>
    </row>
    <row r="4381" ht="10.5">
      <c r="C4381" t="s">
        <v>3788</v>
      </c>
    </row>
    <row r="4382" ht="10.5">
      <c r="C4382" t="s">
        <v>3789</v>
      </c>
    </row>
    <row r="4383" ht="10.5">
      <c r="C4383" t="s">
        <v>3790</v>
      </c>
    </row>
    <row r="4384" ht="10.5">
      <c r="C4384" t="s">
        <v>3791</v>
      </c>
    </row>
    <row r="4385" ht="10.5">
      <c r="C4385" t="s">
        <v>3792</v>
      </c>
    </row>
    <row r="4386" ht="10.5">
      <c r="C4386" t="s">
        <v>3793</v>
      </c>
    </row>
    <row r="4387" ht="10.5">
      <c r="C4387" t="s">
        <v>3540</v>
      </c>
    </row>
    <row r="4391" spans="2:11" ht="14.25">
      <c r="B4391" s="95" t="s">
        <v>3948</v>
      </c>
      <c r="C4391" s="96"/>
      <c r="D4391" s="96"/>
      <c r="E4391" s="96"/>
      <c r="F4391" s="96"/>
      <c r="G4391" s="96"/>
      <c r="H4391" s="96"/>
      <c r="I4391" s="96"/>
      <c r="J4391" s="96"/>
      <c r="K4391" s="97"/>
    </row>
    <row r="4393" ht="10.5">
      <c r="C4393" s="98" t="s">
        <v>516</v>
      </c>
    </row>
    <row r="4394" ht="10.5">
      <c r="C4394" t="s">
        <v>517</v>
      </c>
    </row>
    <row r="4395" ht="10.5">
      <c r="C4395" t="s">
        <v>3949</v>
      </c>
    </row>
    <row r="4399" spans="2:16" ht="14.25">
      <c r="B4399" s="95" t="s">
        <v>3950</v>
      </c>
      <c r="C4399" s="96"/>
      <c r="D4399" s="96"/>
      <c r="E4399" s="96"/>
      <c r="F4399" s="96"/>
      <c r="G4399" s="96"/>
      <c r="H4399" s="96"/>
      <c r="I4399" s="96"/>
      <c r="J4399" s="96"/>
      <c r="K4399" s="96"/>
      <c r="L4399" s="96"/>
      <c r="M4399" s="96"/>
      <c r="N4399" s="96"/>
      <c r="O4399" s="96"/>
      <c r="P4399" s="97"/>
    </row>
    <row r="4401" ht="10.5">
      <c r="C4401" s="98" t="s">
        <v>552</v>
      </c>
    </row>
    <row r="4402" ht="10.5">
      <c r="C4402" t="s">
        <v>517</v>
      </c>
    </row>
    <row r="4403" ht="10.5">
      <c r="C4403" t="s">
        <v>3542</v>
      </c>
    </row>
    <row r="4404" ht="10.5">
      <c r="C4404" t="s">
        <v>3545</v>
      </c>
    </row>
    <row r="4405" ht="10.5">
      <c r="C4405" t="s">
        <v>3546</v>
      </c>
    </row>
    <row r="4406" ht="10.5">
      <c r="C4406" t="s">
        <v>3547</v>
      </c>
    </row>
    <row r="4407" ht="10.5">
      <c r="C4407" t="s">
        <v>3548</v>
      </c>
    </row>
    <row r="4408" ht="10.5">
      <c r="C4408" t="s">
        <v>3549</v>
      </c>
    </row>
    <row r="4409" ht="10.5">
      <c r="C4409" t="s">
        <v>3543</v>
      </c>
    </row>
    <row r="4413" spans="2:10" ht="14.25">
      <c r="B4413" s="95" t="s">
        <v>3951</v>
      </c>
      <c r="C4413" s="96"/>
      <c r="D4413" s="96"/>
      <c r="E4413" s="96"/>
      <c r="F4413" s="96"/>
      <c r="G4413" s="96"/>
      <c r="H4413" s="96"/>
      <c r="I4413" s="96"/>
      <c r="J4413" s="97"/>
    </row>
    <row r="4415" ht="10.5">
      <c r="C4415" s="98" t="s">
        <v>515</v>
      </c>
    </row>
    <row r="4416" ht="10.5">
      <c r="C4416" t="s">
        <v>517</v>
      </c>
    </row>
    <row r="4417" ht="10.5">
      <c r="C4417" t="s">
        <v>3795</v>
      </c>
    </row>
    <row r="4418" ht="10.5">
      <c r="C4418" t="s">
        <v>3796</v>
      </c>
    </row>
    <row r="4422" spans="2:9" ht="14.25">
      <c r="B4422" s="95" t="s">
        <v>3952</v>
      </c>
      <c r="C4422" s="96"/>
      <c r="D4422" s="96"/>
      <c r="E4422" s="96"/>
      <c r="F4422" s="96"/>
      <c r="G4422" s="96"/>
      <c r="H4422" s="96"/>
      <c r="I4422" s="97"/>
    </row>
    <row r="4424" ht="10.5">
      <c r="C4424" s="98" t="s">
        <v>1269</v>
      </c>
    </row>
    <row r="4425" ht="10.5">
      <c r="C4425" t="s">
        <v>517</v>
      </c>
    </row>
    <row r="4426" ht="10.5">
      <c r="C4426" t="s">
        <v>3595</v>
      </c>
    </row>
    <row r="4427" ht="10.5">
      <c r="C4427" t="s">
        <v>3596</v>
      </c>
    </row>
    <row r="4428" ht="10.5">
      <c r="C4428" t="s">
        <v>3597</v>
      </c>
    </row>
    <row r="4429" ht="10.5">
      <c r="C4429" t="s">
        <v>3598</v>
      </c>
    </row>
    <row r="4430" ht="10.5">
      <c r="C4430" t="s">
        <v>3599</v>
      </c>
    </row>
    <row r="4431" ht="10.5">
      <c r="C4431" t="s">
        <v>3600</v>
      </c>
    </row>
    <row r="4432" ht="10.5">
      <c r="C4432" t="s">
        <v>3601</v>
      </c>
    </row>
    <row r="4433" ht="10.5">
      <c r="C4433" t="s">
        <v>3602</v>
      </c>
    </row>
    <row r="4434" ht="10.5">
      <c r="C4434" t="s">
        <v>3603</v>
      </c>
    </row>
    <row r="4435" ht="10.5">
      <c r="C4435" t="s">
        <v>3604</v>
      </c>
    </row>
    <row r="4436" ht="10.5">
      <c r="C4436" t="s">
        <v>2826</v>
      </c>
    </row>
    <row r="4437" ht="10.5">
      <c r="C4437" t="s">
        <v>3605</v>
      </c>
    </row>
    <row r="4441" spans="2:7" ht="14.25">
      <c r="B4441" s="95" t="s">
        <v>3953</v>
      </c>
      <c r="C4441" s="96"/>
      <c r="D4441" s="96"/>
      <c r="E4441" s="96"/>
      <c r="F4441" s="96"/>
      <c r="G4441" s="97"/>
    </row>
    <row r="4443" ht="10.5">
      <c r="C4443" s="98" t="s">
        <v>539</v>
      </c>
    </row>
    <row r="4444" ht="10.5">
      <c r="C4444" t="s">
        <v>517</v>
      </c>
    </row>
    <row r="4445" ht="10.5">
      <c r="C4445" t="s">
        <v>562</v>
      </c>
    </row>
    <row r="4446" ht="10.5">
      <c r="C4446" t="s">
        <v>569</v>
      </c>
    </row>
    <row r="4447" ht="10.5">
      <c r="C4447" t="s">
        <v>578</v>
      </c>
    </row>
    <row r="4448" ht="10.5">
      <c r="C4448" t="s">
        <v>588</v>
      </c>
    </row>
    <row r="4449" ht="10.5">
      <c r="C4449" t="s">
        <v>598</v>
      </c>
    </row>
    <row r="4450" ht="10.5">
      <c r="C4450" t="s">
        <v>607</v>
      </c>
    </row>
    <row r="4451" ht="10.5">
      <c r="C4451" t="s">
        <v>616</v>
      </c>
    </row>
    <row r="4452" ht="10.5">
      <c r="C4452" t="s">
        <v>623</v>
      </c>
    </row>
    <row r="4456" spans="2:14" ht="14.25">
      <c r="B4456" s="95" t="s">
        <v>3954</v>
      </c>
      <c r="C4456" s="96"/>
      <c r="D4456" s="96"/>
      <c r="E4456" s="96"/>
      <c r="F4456" s="96"/>
      <c r="G4456" s="96"/>
      <c r="H4456" s="96"/>
      <c r="I4456" s="96"/>
      <c r="J4456" s="96"/>
      <c r="K4456" s="96"/>
      <c r="L4456" s="96"/>
      <c r="M4456" s="96"/>
      <c r="N4456" s="97"/>
    </row>
    <row r="4458" ht="10.5">
      <c r="C4458" s="98" t="s">
        <v>522</v>
      </c>
    </row>
    <row r="4459" ht="10.5">
      <c r="C4459" t="s">
        <v>517</v>
      </c>
    </row>
    <row r="4460" ht="10.5">
      <c r="C4460" t="s">
        <v>1056</v>
      </c>
    </row>
    <row r="4461" ht="10.5">
      <c r="C4461" t="s">
        <v>1064</v>
      </c>
    </row>
    <row r="4462" ht="10.5">
      <c r="C4462" t="s">
        <v>1156</v>
      </c>
    </row>
    <row r="4466" spans="2:11" ht="14.25">
      <c r="B4466" s="95" t="s">
        <v>3955</v>
      </c>
      <c r="C4466" s="96"/>
      <c r="D4466" s="96"/>
      <c r="E4466" s="96"/>
      <c r="F4466" s="96"/>
      <c r="G4466" s="96"/>
      <c r="H4466" s="96"/>
      <c r="I4466" s="96"/>
      <c r="J4466" s="96"/>
      <c r="K4466" s="97"/>
    </row>
    <row r="4468" ht="10.5">
      <c r="C4468" s="98" t="s">
        <v>515</v>
      </c>
    </row>
    <row r="4469" ht="10.5">
      <c r="C4469" t="s">
        <v>517</v>
      </c>
    </row>
    <row r="4470" ht="10.5">
      <c r="C4470" t="s">
        <v>3542</v>
      </c>
    </row>
    <row r="4471" ht="10.5">
      <c r="C4471" t="s">
        <v>3543</v>
      </c>
    </row>
    <row r="4475" spans="2:10" ht="14.25">
      <c r="B4475" s="95" t="s">
        <v>3956</v>
      </c>
      <c r="C4475" s="96"/>
      <c r="D4475" s="96"/>
      <c r="E4475" s="96"/>
      <c r="F4475" s="96"/>
      <c r="G4475" s="96"/>
      <c r="H4475" s="96"/>
      <c r="I4475" s="96"/>
      <c r="J4475" s="97"/>
    </row>
    <row r="4477" ht="10.5">
      <c r="C4477" s="98" t="s">
        <v>967</v>
      </c>
    </row>
    <row r="4478" ht="10.5">
      <c r="C4478" t="s">
        <v>517</v>
      </c>
    </row>
    <row r="4479" ht="10.5">
      <c r="C4479" t="s">
        <v>3595</v>
      </c>
    </row>
    <row r="4480" ht="10.5">
      <c r="C4480" t="s">
        <v>3596</v>
      </c>
    </row>
    <row r="4481" ht="10.5">
      <c r="C4481" t="s">
        <v>3597</v>
      </c>
    </row>
    <row r="4482" ht="10.5">
      <c r="C4482" t="s">
        <v>3598</v>
      </c>
    </row>
    <row r="4483" ht="10.5">
      <c r="C4483" t="s">
        <v>3599</v>
      </c>
    </row>
    <row r="4484" ht="10.5">
      <c r="C4484" t="s">
        <v>3600</v>
      </c>
    </row>
    <row r="4485" ht="10.5">
      <c r="C4485" t="s">
        <v>3601</v>
      </c>
    </row>
    <row r="4486" ht="10.5">
      <c r="C4486" t="s">
        <v>3602</v>
      </c>
    </row>
    <row r="4487" ht="10.5">
      <c r="C4487" t="s">
        <v>3603</v>
      </c>
    </row>
    <row r="4488" ht="10.5">
      <c r="C4488" t="s">
        <v>3604</v>
      </c>
    </row>
    <row r="4489" ht="10.5">
      <c r="C4489" t="s">
        <v>2826</v>
      </c>
    </row>
    <row r="4493" spans="2:7" ht="14.25">
      <c r="B4493" s="95" t="s">
        <v>3957</v>
      </c>
      <c r="C4493" s="96"/>
      <c r="D4493" s="96"/>
      <c r="E4493" s="96"/>
      <c r="F4493" s="96"/>
      <c r="G4493" s="97"/>
    </row>
    <row r="4495" ht="10.5">
      <c r="C4495" s="98" t="s">
        <v>539</v>
      </c>
    </row>
    <row r="4496" ht="10.5">
      <c r="C4496" t="s">
        <v>517</v>
      </c>
    </row>
    <row r="4497" ht="10.5">
      <c r="C4497" t="s">
        <v>562</v>
      </c>
    </row>
    <row r="4498" ht="10.5">
      <c r="C4498" t="s">
        <v>569</v>
      </c>
    </row>
    <row r="4499" ht="10.5">
      <c r="C4499" t="s">
        <v>578</v>
      </c>
    </row>
    <row r="4500" ht="10.5">
      <c r="C4500" t="s">
        <v>588</v>
      </c>
    </row>
    <row r="4501" ht="10.5">
      <c r="C4501" t="s">
        <v>598</v>
      </c>
    </row>
    <row r="4502" ht="10.5">
      <c r="C4502" t="s">
        <v>607</v>
      </c>
    </row>
    <row r="4503" ht="10.5">
      <c r="C4503" t="s">
        <v>616</v>
      </c>
    </row>
    <row r="4504" ht="10.5">
      <c r="C4504" t="s">
        <v>623</v>
      </c>
    </row>
    <row r="4508" spans="2:14" ht="14.25">
      <c r="B4508" s="95" t="s">
        <v>3958</v>
      </c>
      <c r="C4508" s="96"/>
      <c r="D4508" s="96"/>
      <c r="E4508" s="96"/>
      <c r="F4508" s="96"/>
      <c r="G4508" s="96"/>
      <c r="H4508" s="96"/>
      <c r="I4508" s="96"/>
      <c r="J4508" s="96"/>
      <c r="K4508" s="96"/>
      <c r="L4508" s="96"/>
      <c r="M4508" s="96"/>
      <c r="N4508" s="97"/>
    </row>
    <row r="4510" ht="10.5">
      <c r="C4510" s="98" t="s">
        <v>522</v>
      </c>
    </row>
    <row r="4511" ht="10.5">
      <c r="C4511" t="s">
        <v>517</v>
      </c>
    </row>
    <row r="4512" ht="10.5">
      <c r="C4512" t="s">
        <v>1056</v>
      </c>
    </row>
    <row r="4513" ht="10.5">
      <c r="C4513" t="s">
        <v>1064</v>
      </c>
    </row>
    <row r="4514" ht="10.5">
      <c r="C4514" t="s">
        <v>1156</v>
      </c>
    </row>
    <row r="4518" spans="2:11" ht="14.25">
      <c r="B4518" s="95" t="s">
        <v>3959</v>
      </c>
      <c r="C4518" s="96"/>
      <c r="D4518" s="96"/>
      <c r="E4518" s="96"/>
      <c r="F4518" s="96"/>
      <c r="G4518" s="96"/>
      <c r="H4518" s="96"/>
      <c r="I4518" s="96"/>
      <c r="J4518" s="96"/>
      <c r="K4518" s="97"/>
    </row>
    <row r="4520" ht="10.5">
      <c r="C4520" s="98" t="s">
        <v>515</v>
      </c>
    </row>
    <row r="4521" ht="10.5">
      <c r="C4521" t="s">
        <v>517</v>
      </c>
    </row>
    <row r="4522" ht="10.5">
      <c r="C4522" t="s">
        <v>3542</v>
      </c>
    </row>
    <row r="4523" ht="10.5">
      <c r="C4523" t="s">
        <v>3543</v>
      </c>
    </row>
    <row r="4527" spans="2:10" ht="14.25">
      <c r="B4527" s="95" t="s">
        <v>3960</v>
      </c>
      <c r="C4527" s="96"/>
      <c r="D4527" s="96"/>
      <c r="E4527" s="96"/>
      <c r="F4527" s="96"/>
      <c r="G4527" s="96"/>
      <c r="H4527" s="96"/>
      <c r="I4527" s="96"/>
      <c r="J4527" s="97"/>
    </row>
    <row r="4529" ht="10.5">
      <c r="C4529" s="98" t="s">
        <v>967</v>
      </c>
    </row>
    <row r="4530" ht="10.5">
      <c r="C4530" t="s">
        <v>517</v>
      </c>
    </row>
    <row r="4531" ht="10.5">
      <c r="C4531" t="s">
        <v>3595</v>
      </c>
    </row>
    <row r="4532" ht="10.5">
      <c r="C4532" t="s">
        <v>3596</v>
      </c>
    </row>
    <row r="4533" ht="10.5">
      <c r="C4533" t="s">
        <v>3597</v>
      </c>
    </row>
    <row r="4534" ht="10.5">
      <c r="C4534" t="s">
        <v>3598</v>
      </c>
    </row>
    <row r="4535" ht="10.5">
      <c r="C4535" t="s">
        <v>3599</v>
      </c>
    </row>
    <row r="4536" ht="10.5">
      <c r="C4536" t="s">
        <v>3600</v>
      </c>
    </row>
    <row r="4537" ht="10.5">
      <c r="C4537" t="s">
        <v>3601</v>
      </c>
    </row>
    <row r="4538" ht="10.5">
      <c r="C4538" t="s">
        <v>3602</v>
      </c>
    </row>
    <row r="4539" ht="10.5">
      <c r="C4539" t="s">
        <v>3603</v>
      </c>
    </row>
    <row r="4540" ht="10.5">
      <c r="C4540" t="s">
        <v>3604</v>
      </c>
    </row>
    <row r="4541" ht="10.5">
      <c r="C4541" t="s">
        <v>2826</v>
      </c>
    </row>
    <row r="4545" spans="2:9" ht="14.25">
      <c r="B4545" s="95" t="s">
        <v>3961</v>
      </c>
      <c r="C4545" s="96"/>
      <c r="D4545" s="96"/>
      <c r="E4545" s="96"/>
      <c r="F4545" s="96"/>
      <c r="G4545" s="96"/>
      <c r="H4545" s="96"/>
      <c r="I4545" s="97"/>
    </row>
    <row r="4547" ht="10.5">
      <c r="C4547" s="98" t="s">
        <v>556</v>
      </c>
    </row>
    <row r="4548" ht="10.5">
      <c r="C4548" t="s">
        <v>517</v>
      </c>
    </row>
    <row r="4549" ht="10.5">
      <c r="C4549" t="s">
        <v>563</v>
      </c>
    </row>
    <row r="4550" ht="10.5">
      <c r="C4550" t="s">
        <v>571</v>
      </c>
    </row>
    <row r="4551" ht="10.5">
      <c r="C4551" t="s">
        <v>581</v>
      </c>
    </row>
    <row r="4552" ht="10.5">
      <c r="C4552" t="s">
        <v>591</v>
      </c>
    </row>
    <row r="4553" ht="10.5">
      <c r="C4553" t="s">
        <v>601</v>
      </c>
    </row>
    <row r="4554" ht="10.5">
      <c r="C4554" t="s">
        <v>611</v>
      </c>
    </row>
    <row r="4558" spans="2:8" ht="14.25">
      <c r="B4558" s="95" t="s">
        <v>3962</v>
      </c>
      <c r="C4558" s="96"/>
      <c r="D4558" s="96"/>
      <c r="E4558" s="96"/>
      <c r="F4558" s="96"/>
      <c r="G4558" s="96"/>
      <c r="H4558" s="97"/>
    </row>
    <row r="4560" spans="3:58" ht="10.5">
      <c r="C4560" s="98" t="s">
        <v>3963</v>
      </c>
      <c r="L4560" s="98" t="s">
        <v>550</v>
      </c>
      <c r="U4560" s="98" t="s">
        <v>551</v>
      </c>
      <c r="AA4560" s="98" t="s">
        <v>552</v>
      </c>
      <c r="AF4560" s="98" t="s">
        <v>554</v>
      </c>
      <c r="AL4560" s="98" t="s">
        <v>557</v>
      </c>
      <c r="AQ4560" s="98" t="s">
        <v>530</v>
      </c>
      <c r="AV4560" s="98" t="s">
        <v>1345</v>
      </c>
      <c r="BA4560" s="98" t="s">
        <v>515</v>
      </c>
      <c r="BF4560" s="98" t="s">
        <v>516</v>
      </c>
    </row>
    <row r="4561" spans="3:58" ht="10.5">
      <c r="C4561" t="s">
        <v>558</v>
      </c>
      <c r="L4561" t="s">
        <v>558</v>
      </c>
      <c r="U4561" t="s">
        <v>517</v>
      </c>
      <c r="AA4561" t="s">
        <v>517</v>
      </c>
      <c r="AF4561" t="s">
        <v>517</v>
      </c>
      <c r="AL4561" t="s">
        <v>517</v>
      </c>
      <c r="AQ4561" t="s">
        <v>517</v>
      </c>
      <c r="AV4561" t="s">
        <v>517</v>
      </c>
      <c r="BA4561" t="s">
        <v>517</v>
      </c>
      <c r="BF4561" t="s">
        <v>517</v>
      </c>
    </row>
    <row r="4562" spans="3:58" ht="10.5">
      <c r="C4562" t="s">
        <v>3964</v>
      </c>
      <c r="L4562" t="s">
        <v>3964</v>
      </c>
      <c r="U4562" t="s">
        <v>3965</v>
      </c>
      <c r="AA4562" t="s">
        <v>3965</v>
      </c>
      <c r="AF4562" t="s">
        <v>3966</v>
      </c>
      <c r="AL4562" t="s">
        <v>3966</v>
      </c>
      <c r="AQ4562" t="s">
        <v>3966</v>
      </c>
      <c r="AV4562" t="s">
        <v>3965</v>
      </c>
      <c r="BA4562" t="s">
        <v>3967</v>
      </c>
      <c r="BF4562" t="s">
        <v>3968</v>
      </c>
    </row>
    <row r="4563" spans="3:53" ht="10.5">
      <c r="C4563" t="s">
        <v>3969</v>
      </c>
      <c r="L4563" t="s">
        <v>3970</v>
      </c>
      <c r="U4563" t="s">
        <v>3971</v>
      </c>
      <c r="AA4563" t="s">
        <v>3972</v>
      </c>
      <c r="AF4563" t="s">
        <v>3973</v>
      </c>
      <c r="AL4563" t="s">
        <v>3974</v>
      </c>
      <c r="AQ4563" t="s">
        <v>3974</v>
      </c>
      <c r="AV4563" t="s">
        <v>3972</v>
      </c>
      <c r="BA4563" t="s">
        <v>3975</v>
      </c>
    </row>
    <row r="4564" spans="3:48" ht="10.5">
      <c r="C4564" t="s">
        <v>3976</v>
      </c>
      <c r="L4564" t="s">
        <v>3977</v>
      </c>
      <c r="U4564" t="s">
        <v>3978</v>
      </c>
      <c r="AA4564" t="s">
        <v>3979</v>
      </c>
      <c r="AF4564" t="s">
        <v>3980</v>
      </c>
      <c r="AL4564" t="s">
        <v>3981</v>
      </c>
      <c r="AQ4564" t="s">
        <v>3981</v>
      </c>
      <c r="AV4564" t="s">
        <v>3979</v>
      </c>
    </row>
    <row r="4565" spans="3:48" ht="10.5">
      <c r="C4565" t="s">
        <v>3982</v>
      </c>
      <c r="L4565" t="s">
        <v>3983</v>
      </c>
      <c r="U4565" t="s">
        <v>3984</v>
      </c>
      <c r="AA4565" t="s">
        <v>3985</v>
      </c>
      <c r="AF4565" t="s">
        <v>3986</v>
      </c>
      <c r="AL4565" t="s">
        <v>3987</v>
      </c>
      <c r="AQ4565" t="s">
        <v>3987</v>
      </c>
      <c r="AV4565" t="s">
        <v>3985</v>
      </c>
    </row>
    <row r="4566" spans="3:38" ht="10.5">
      <c r="C4566" t="s">
        <v>3970</v>
      </c>
      <c r="L4566" t="s">
        <v>3988</v>
      </c>
      <c r="U4566" t="s">
        <v>3989</v>
      </c>
      <c r="AA4566" t="s">
        <v>3990</v>
      </c>
      <c r="AF4566" t="s">
        <v>3991</v>
      </c>
      <c r="AL4566" t="s">
        <v>3992</v>
      </c>
    </row>
    <row r="4567" spans="3:32" ht="10.5">
      <c r="C4567" t="s">
        <v>3993</v>
      </c>
      <c r="L4567" t="s">
        <v>3994</v>
      </c>
      <c r="U4567" t="s">
        <v>3995</v>
      </c>
      <c r="AA4567" t="s">
        <v>3996</v>
      </c>
      <c r="AF4567" t="s">
        <v>3997</v>
      </c>
    </row>
    <row r="4568" spans="3:27" ht="10.5">
      <c r="C4568" t="s">
        <v>3998</v>
      </c>
      <c r="L4568" t="s">
        <v>3999</v>
      </c>
      <c r="U4568" t="s">
        <v>4000</v>
      </c>
      <c r="AA4568" t="s">
        <v>4001</v>
      </c>
    </row>
    <row r="4569" spans="3:21" ht="10.5">
      <c r="C4569" t="s">
        <v>4002</v>
      </c>
      <c r="L4569" t="s">
        <v>4003</v>
      </c>
      <c r="U4569" t="s">
        <v>4004</v>
      </c>
    </row>
    <row r="4570" spans="3:21" ht="10.5">
      <c r="C4570" t="s">
        <v>3977</v>
      </c>
      <c r="L4570" t="s">
        <v>4005</v>
      </c>
      <c r="U4570" t="s">
        <v>4006</v>
      </c>
    </row>
    <row r="4571" spans="3:12" ht="10.5">
      <c r="C4571" t="s">
        <v>4007</v>
      </c>
      <c r="L4571" t="s">
        <v>4008</v>
      </c>
    </row>
    <row r="4572" spans="3:12" ht="10.5">
      <c r="C4572" t="s">
        <v>4009</v>
      </c>
      <c r="L4572" t="s">
        <v>4010</v>
      </c>
    </row>
    <row r="4573" spans="3:12" ht="10.5">
      <c r="C4573" t="s">
        <v>4011</v>
      </c>
      <c r="L4573" t="s">
        <v>4012</v>
      </c>
    </row>
    <row r="4574" spans="3:12" ht="10.5">
      <c r="C4574" t="s">
        <v>3983</v>
      </c>
      <c r="L4574" t="s">
        <v>4013</v>
      </c>
    </row>
    <row r="4575" ht="10.5">
      <c r="C4575" t="s">
        <v>4014</v>
      </c>
    </row>
    <row r="4576" ht="10.5">
      <c r="C4576" t="s">
        <v>4015</v>
      </c>
    </row>
    <row r="4577" ht="10.5">
      <c r="C4577" t="s">
        <v>4016</v>
      </c>
    </row>
    <row r="4578" ht="10.5">
      <c r="C4578" t="s">
        <v>3988</v>
      </c>
    </row>
    <row r="4579" ht="10.5">
      <c r="C4579" t="s">
        <v>4017</v>
      </c>
    </row>
    <row r="4580" ht="10.5">
      <c r="C4580" t="s">
        <v>4018</v>
      </c>
    </row>
    <row r="4581" ht="10.5">
      <c r="C4581" t="s">
        <v>4019</v>
      </c>
    </row>
    <row r="4582" ht="10.5">
      <c r="C4582" t="s">
        <v>3994</v>
      </c>
    </row>
    <row r="4583" ht="10.5">
      <c r="C4583" t="s">
        <v>4020</v>
      </c>
    </row>
    <row r="4584" ht="10.5">
      <c r="C4584" t="s">
        <v>4021</v>
      </c>
    </row>
    <row r="4585" ht="10.5">
      <c r="C4585" t="s">
        <v>4022</v>
      </c>
    </row>
    <row r="4586" ht="10.5">
      <c r="C4586" t="s">
        <v>3999</v>
      </c>
    </row>
    <row r="4587" ht="10.5">
      <c r="C4587" t="s">
        <v>4023</v>
      </c>
    </row>
    <row r="4588" ht="10.5">
      <c r="C4588" t="s">
        <v>4024</v>
      </c>
    </row>
    <row r="4589" ht="10.5">
      <c r="C4589" t="s">
        <v>4025</v>
      </c>
    </row>
    <row r="4590" ht="10.5">
      <c r="C4590" t="s">
        <v>4003</v>
      </c>
    </row>
    <row r="4591" ht="10.5">
      <c r="C4591" t="s">
        <v>4026</v>
      </c>
    </row>
    <row r="4592" ht="10.5">
      <c r="C4592" t="s">
        <v>4027</v>
      </c>
    </row>
    <row r="4593" ht="10.5">
      <c r="C4593" t="s">
        <v>4028</v>
      </c>
    </row>
    <row r="4594" ht="10.5">
      <c r="C4594" t="s">
        <v>4005</v>
      </c>
    </row>
    <row r="4595" ht="10.5">
      <c r="C4595" t="s">
        <v>4029</v>
      </c>
    </row>
    <row r="4596" ht="10.5">
      <c r="C4596" t="s">
        <v>4030</v>
      </c>
    </row>
    <row r="4597" ht="10.5">
      <c r="C4597" t="s">
        <v>4031</v>
      </c>
    </row>
    <row r="4598" ht="10.5">
      <c r="C4598" t="s">
        <v>4032</v>
      </c>
    </row>
    <row r="4599" ht="10.5">
      <c r="C4599" t="s">
        <v>4033</v>
      </c>
    </row>
    <row r="4600" ht="10.5">
      <c r="C4600" t="s">
        <v>4034</v>
      </c>
    </row>
    <row r="4601" ht="10.5">
      <c r="C4601" t="s">
        <v>4035</v>
      </c>
    </row>
    <row r="4602" ht="10.5">
      <c r="C4602" t="s">
        <v>4036</v>
      </c>
    </row>
    <row r="4603" ht="10.5">
      <c r="C4603" t="s">
        <v>4037</v>
      </c>
    </row>
    <row r="4604" ht="10.5">
      <c r="C4604" t="s">
        <v>4038</v>
      </c>
    </row>
    <row r="4605" ht="10.5">
      <c r="C4605" t="s">
        <v>4039</v>
      </c>
    </row>
    <row r="4606" ht="10.5">
      <c r="C4606" t="s">
        <v>4012</v>
      </c>
    </row>
    <row r="4607" ht="10.5">
      <c r="C4607" t="s">
        <v>4040</v>
      </c>
    </row>
    <row r="4608" ht="10.5">
      <c r="C4608" t="s">
        <v>4041</v>
      </c>
    </row>
    <row r="4609" ht="10.5">
      <c r="C4609" t="s">
        <v>4042</v>
      </c>
    </row>
    <row r="4610" ht="10.5">
      <c r="C4610" t="s">
        <v>4013</v>
      </c>
    </row>
    <row r="4611" ht="10.5">
      <c r="C4611" t="s">
        <v>4043</v>
      </c>
    </row>
    <row r="4612" ht="10.5">
      <c r="C4612" t="s">
        <v>4044</v>
      </c>
    </row>
    <row r="4613" ht="10.5">
      <c r="C4613" t="s">
        <v>4045</v>
      </c>
    </row>
    <row r="4614" ht="10.5">
      <c r="C4614" t="s">
        <v>4046</v>
      </c>
    </row>
    <row r="4618" spans="2:13" ht="14.25">
      <c r="B4618" s="95" t="s">
        <v>4047</v>
      </c>
      <c r="C4618" s="96"/>
      <c r="D4618" s="96"/>
      <c r="E4618" s="96"/>
      <c r="F4618" s="96"/>
      <c r="G4618" s="96"/>
      <c r="H4618" s="96"/>
      <c r="I4618" s="96"/>
      <c r="J4618" s="96"/>
      <c r="K4618" s="96"/>
      <c r="L4618" s="96"/>
      <c r="M4618" s="97"/>
    </row>
    <row r="4620" spans="3:11" ht="10.5">
      <c r="C4620" s="98" t="s">
        <v>554</v>
      </c>
      <c r="K4620" s="98" t="s">
        <v>522</v>
      </c>
    </row>
    <row r="4621" spans="3:11" ht="10.5">
      <c r="C4621" t="s">
        <v>517</v>
      </c>
      <c r="K4621" t="s">
        <v>517</v>
      </c>
    </row>
    <row r="4622" spans="3:11" ht="10.5">
      <c r="C4622" t="s">
        <v>3966</v>
      </c>
      <c r="K4622" t="s">
        <v>4048</v>
      </c>
    </row>
    <row r="4623" spans="3:11" ht="10.5">
      <c r="C4623" t="s">
        <v>3974</v>
      </c>
      <c r="K4623" t="s">
        <v>3975</v>
      </c>
    </row>
    <row r="4624" spans="3:11" ht="10.5">
      <c r="C4624" t="s">
        <v>3981</v>
      </c>
      <c r="K4624" t="s">
        <v>4049</v>
      </c>
    </row>
    <row r="4625" ht="10.5">
      <c r="C4625" t="s">
        <v>4050</v>
      </c>
    </row>
    <row r="4626" ht="10.5">
      <c r="C4626" t="s">
        <v>3987</v>
      </c>
    </row>
    <row r="4627" ht="10.5">
      <c r="C4627" t="s">
        <v>4051</v>
      </c>
    </row>
    <row r="4631" spans="2:11" ht="14.25">
      <c r="B4631" s="95" t="s">
        <v>4052</v>
      </c>
      <c r="C4631" s="96"/>
      <c r="D4631" s="96"/>
      <c r="E4631" s="96"/>
      <c r="F4631" s="96"/>
      <c r="G4631" s="96"/>
      <c r="H4631" s="96"/>
      <c r="I4631" s="96"/>
      <c r="J4631" s="96"/>
      <c r="K4631" s="97"/>
    </row>
    <row r="4633" spans="3:10" ht="10.5">
      <c r="C4633" s="98" t="s">
        <v>966</v>
      </c>
      <c r="J4633" s="98" t="s">
        <v>968</v>
      </c>
    </row>
    <row r="4634" spans="3:10" ht="10.5">
      <c r="C4634" t="s">
        <v>517</v>
      </c>
      <c r="J4634" t="s">
        <v>517</v>
      </c>
    </row>
    <row r="4635" spans="3:10" ht="10.5">
      <c r="C4635" t="s">
        <v>3966</v>
      </c>
      <c r="J4635" t="s">
        <v>3966</v>
      </c>
    </row>
    <row r="4636" spans="3:10" ht="10.5">
      <c r="C4636" t="s">
        <v>3974</v>
      </c>
      <c r="J4636" t="s">
        <v>3974</v>
      </c>
    </row>
    <row r="4637" spans="3:10" ht="10.5">
      <c r="C4637" t="s">
        <v>3981</v>
      </c>
      <c r="J4637" t="s">
        <v>3981</v>
      </c>
    </row>
    <row r="4638" spans="3:10" ht="10.5">
      <c r="C4638" t="s">
        <v>4053</v>
      </c>
      <c r="J4638" t="s">
        <v>4054</v>
      </c>
    </row>
    <row r="4639" spans="3:10" ht="10.5">
      <c r="C4639" t="s">
        <v>4055</v>
      </c>
      <c r="J4639" t="s">
        <v>4056</v>
      </c>
    </row>
    <row r="4640" spans="3:10" ht="10.5">
      <c r="C4640" t="s">
        <v>4057</v>
      </c>
      <c r="J4640" t="s">
        <v>4058</v>
      </c>
    </row>
    <row r="4641" spans="3:10" ht="10.5">
      <c r="C4641" t="s">
        <v>4059</v>
      </c>
      <c r="J4641" t="s">
        <v>3987</v>
      </c>
    </row>
    <row r="4642" spans="3:10" ht="10.5">
      <c r="C4642" t="s">
        <v>4060</v>
      </c>
      <c r="J4642" t="s">
        <v>4061</v>
      </c>
    </row>
    <row r="4643" spans="3:10" ht="10.5">
      <c r="C4643" t="s">
        <v>4062</v>
      </c>
      <c r="J4643" t="s">
        <v>4063</v>
      </c>
    </row>
    <row r="4644" spans="3:10" ht="10.5">
      <c r="C4644" t="s">
        <v>4064</v>
      </c>
      <c r="J4644" t="s">
        <v>4065</v>
      </c>
    </row>
    <row r="4645" ht="10.5">
      <c r="C4645" t="s">
        <v>4066</v>
      </c>
    </row>
    <row r="4646" ht="10.5">
      <c r="C4646" t="s">
        <v>3987</v>
      </c>
    </row>
    <row r="4647" ht="10.5">
      <c r="C4647" t="s">
        <v>4067</v>
      </c>
    </row>
    <row r="4648" ht="10.5">
      <c r="C4648" t="s">
        <v>4068</v>
      </c>
    </row>
    <row r="4649" ht="10.5">
      <c r="C4649" t="s">
        <v>4069</v>
      </c>
    </row>
    <row r="4650" ht="10.5">
      <c r="C4650" t="s">
        <v>4070</v>
      </c>
    </row>
    <row r="4651" ht="10.5">
      <c r="C4651" t="s">
        <v>4071</v>
      </c>
    </row>
    <row r="4652" ht="10.5">
      <c r="C4652" t="s">
        <v>4072</v>
      </c>
    </row>
    <row r="4653" ht="10.5">
      <c r="C4653" t="s">
        <v>4073</v>
      </c>
    </row>
    <row r="4654" ht="10.5">
      <c r="C4654" t="s">
        <v>4074</v>
      </c>
    </row>
    <row r="4658" spans="2:10" ht="14.25">
      <c r="B4658" s="95" t="s">
        <v>4075</v>
      </c>
      <c r="C4658" s="96"/>
      <c r="D4658" s="96"/>
      <c r="E4658" s="96"/>
      <c r="F4658" s="96"/>
      <c r="G4658" s="96"/>
      <c r="H4658" s="96"/>
      <c r="I4658" s="96"/>
      <c r="J4658" s="97"/>
    </row>
    <row r="4660" ht="10.5">
      <c r="C4660" s="98" t="s">
        <v>968</v>
      </c>
    </row>
    <row r="4661" ht="10.5">
      <c r="C4661" t="s">
        <v>517</v>
      </c>
    </row>
    <row r="4662" ht="10.5">
      <c r="C4662" t="s">
        <v>3966</v>
      </c>
    </row>
    <row r="4663" ht="10.5">
      <c r="C4663" t="s">
        <v>3974</v>
      </c>
    </row>
    <row r="4664" ht="10.5">
      <c r="C4664" t="s">
        <v>3981</v>
      </c>
    </row>
    <row r="4665" ht="10.5">
      <c r="C4665" t="s">
        <v>4076</v>
      </c>
    </row>
    <row r="4666" ht="10.5">
      <c r="C4666" t="s">
        <v>4077</v>
      </c>
    </row>
    <row r="4667" ht="10.5">
      <c r="C4667" t="s">
        <v>4078</v>
      </c>
    </row>
    <row r="4668" ht="10.5">
      <c r="C4668" t="s">
        <v>3987</v>
      </c>
    </row>
    <row r="4669" ht="10.5">
      <c r="C4669" t="s">
        <v>4079</v>
      </c>
    </row>
    <row r="4670" ht="10.5">
      <c r="C4670" t="s">
        <v>4080</v>
      </c>
    </row>
    <row r="4671" ht="10.5">
      <c r="C4671" t="s">
        <v>4081</v>
      </c>
    </row>
    <row r="4675" spans="2:19" ht="14.25">
      <c r="B4675" s="95" t="s">
        <v>4082</v>
      </c>
      <c r="C4675" s="96"/>
      <c r="D4675" s="96"/>
      <c r="E4675" s="96"/>
      <c r="F4675" s="96"/>
      <c r="G4675" s="96"/>
      <c r="H4675" s="96"/>
      <c r="I4675" s="96"/>
      <c r="J4675" s="96"/>
      <c r="K4675" s="96"/>
      <c r="L4675" s="96"/>
      <c r="M4675" s="96"/>
      <c r="N4675" s="96"/>
      <c r="O4675" s="96"/>
      <c r="P4675" s="96"/>
      <c r="Q4675" s="96"/>
      <c r="R4675" s="96"/>
      <c r="S4675" s="97"/>
    </row>
    <row r="4677" ht="10.5">
      <c r="C4677" s="98" t="s">
        <v>4083</v>
      </c>
    </row>
    <row r="4678" ht="10.5">
      <c r="C4678" t="s">
        <v>517</v>
      </c>
    </row>
    <row r="4679" ht="10.5">
      <c r="C4679" t="s">
        <v>3966</v>
      </c>
    </row>
    <row r="4680" ht="10.5">
      <c r="C4680" t="s">
        <v>4084</v>
      </c>
    </row>
    <row r="4681" ht="10.5">
      <c r="C4681" t="s">
        <v>4085</v>
      </c>
    </row>
    <row r="4682" ht="10.5">
      <c r="C4682" t="s">
        <v>4086</v>
      </c>
    </row>
    <row r="4683" ht="10.5">
      <c r="C4683" t="s">
        <v>4087</v>
      </c>
    </row>
    <row r="4684" ht="10.5">
      <c r="C4684" t="s">
        <v>3974</v>
      </c>
    </row>
    <row r="4685" ht="10.5">
      <c r="C4685" t="s">
        <v>4088</v>
      </c>
    </row>
    <row r="4686" ht="10.5">
      <c r="C4686" t="s">
        <v>4089</v>
      </c>
    </row>
    <row r="4687" ht="10.5">
      <c r="C4687" t="s">
        <v>4090</v>
      </c>
    </row>
    <row r="4688" ht="10.5">
      <c r="C4688" t="s">
        <v>4091</v>
      </c>
    </row>
    <row r="4689" ht="10.5">
      <c r="C4689" t="s">
        <v>4092</v>
      </c>
    </row>
    <row r="4690" ht="10.5">
      <c r="C4690" t="s">
        <v>4093</v>
      </c>
    </row>
    <row r="4691" ht="10.5">
      <c r="C4691" t="s">
        <v>4094</v>
      </c>
    </row>
    <row r="4692" ht="10.5">
      <c r="C4692" t="s">
        <v>4095</v>
      </c>
    </row>
    <row r="4693" ht="10.5">
      <c r="C4693" t="s">
        <v>3981</v>
      </c>
    </row>
    <row r="4694" ht="10.5">
      <c r="C4694" t="s">
        <v>4096</v>
      </c>
    </row>
    <row r="4695" ht="10.5">
      <c r="C4695" t="s">
        <v>4097</v>
      </c>
    </row>
    <row r="4696" ht="10.5">
      <c r="C4696" t="s">
        <v>4098</v>
      </c>
    </row>
    <row r="4697" ht="10.5">
      <c r="C4697" t="s">
        <v>4099</v>
      </c>
    </row>
    <row r="4698" ht="10.5">
      <c r="C4698" t="s">
        <v>4100</v>
      </c>
    </row>
    <row r="4699" ht="10.5">
      <c r="C4699" t="s">
        <v>4101</v>
      </c>
    </row>
    <row r="4700" ht="10.5">
      <c r="C4700" t="s">
        <v>4102</v>
      </c>
    </row>
    <row r="4701" ht="10.5">
      <c r="C4701" t="s">
        <v>4103</v>
      </c>
    </row>
    <row r="4702" ht="10.5">
      <c r="C4702" t="s">
        <v>4104</v>
      </c>
    </row>
    <row r="4703" ht="10.5">
      <c r="C4703" t="s">
        <v>4105</v>
      </c>
    </row>
    <row r="4704" ht="10.5">
      <c r="C4704" t="s">
        <v>4106</v>
      </c>
    </row>
    <row r="4705" ht="10.5">
      <c r="C4705" t="s">
        <v>4107</v>
      </c>
    </row>
    <row r="4706" ht="10.5">
      <c r="C4706" t="s">
        <v>4108</v>
      </c>
    </row>
    <row r="4707" ht="10.5">
      <c r="C4707" t="s">
        <v>4109</v>
      </c>
    </row>
    <row r="4708" ht="10.5">
      <c r="C4708" t="s">
        <v>4110</v>
      </c>
    </row>
    <row r="4709" ht="10.5">
      <c r="C4709" t="s">
        <v>4111</v>
      </c>
    </row>
    <row r="4710" ht="10.5">
      <c r="C4710" t="s">
        <v>3987</v>
      </c>
    </row>
    <row r="4711" ht="10.5">
      <c r="C4711" t="s">
        <v>4112</v>
      </c>
    </row>
    <row r="4712" ht="10.5">
      <c r="C4712" t="s">
        <v>4113</v>
      </c>
    </row>
    <row r="4713" ht="10.5">
      <c r="C4713" t="s">
        <v>4114</v>
      </c>
    </row>
    <row r="4714" ht="10.5">
      <c r="C4714" t="s">
        <v>4115</v>
      </c>
    </row>
    <row r="4715" ht="10.5">
      <c r="C4715" t="s">
        <v>4116</v>
      </c>
    </row>
    <row r="4716" ht="10.5">
      <c r="C4716" t="s">
        <v>4117</v>
      </c>
    </row>
    <row r="4717" ht="10.5">
      <c r="C4717" t="s">
        <v>4118</v>
      </c>
    </row>
    <row r="4718" ht="10.5">
      <c r="C4718" t="s">
        <v>4119</v>
      </c>
    </row>
    <row r="4719" ht="10.5">
      <c r="C4719" t="s">
        <v>4120</v>
      </c>
    </row>
    <row r="4720" ht="10.5">
      <c r="C4720" t="s">
        <v>4121</v>
      </c>
    </row>
    <row r="4721" ht="10.5">
      <c r="C4721" t="s">
        <v>4122</v>
      </c>
    </row>
    <row r="4722" ht="10.5">
      <c r="C4722" t="s">
        <v>4123</v>
      </c>
    </row>
    <row r="4723" ht="10.5">
      <c r="C4723" t="s">
        <v>4124</v>
      </c>
    </row>
    <row r="4724" ht="10.5">
      <c r="C4724" t="s">
        <v>4125</v>
      </c>
    </row>
    <row r="4725" ht="10.5">
      <c r="C4725" t="s">
        <v>4126</v>
      </c>
    </row>
    <row r="4726" ht="10.5">
      <c r="C4726" t="s">
        <v>4127</v>
      </c>
    </row>
    <row r="4727" ht="10.5">
      <c r="C4727" t="s">
        <v>4128</v>
      </c>
    </row>
    <row r="4728" ht="10.5">
      <c r="C4728" t="s">
        <v>4129</v>
      </c>
    </row>
    <row r="4729" ht="10.5">
      <c r="C4729" t="s">
        <v>4130</v>
      </c>
    </row>
    <row r="4730" ht="10.5">
      <c r="C4730" t="s">
        <v>4131</v>
      </c>
    </row>
    <row r="4734" spans="2:15" ht="14.25">
      <c r="B4734" s="95" t="s">
        <v>4132</v>
      </c>
      <c r="C4734" s="96"/>
      <c r="D4734" s="96"/>
      <c r="E4734" s="96"/>
      <c r="F4734" s="96"/>
      <c r="G4734" s="96"/>
      <c r="H4734" s="96"/>
      <c r="I4734" s="96"/>
      <c r="J4734" s="96"/>
      <c r="K4734" s="96"/>
      <c r="L4734" s="96"/>
      <c r="M4734" s="96"/>
      <c r="N4734" s="96"/>
      <c r="O4734" s="97"/>
    </row>
    <row r="4736" ht="10.5">
      <c r="C4736" s="98" t="s">
        <v>2307</v>
      </c>
    </row>
    <row r="4737" ht="10.5">
      <c r="C4737" t="s">
        <v>517</v>
      </c>
    </row>
    <row r="4738" ht="10.5">
      <c r="C4738" t="s">
        <v>3966</v>
      </c>
    </row>
    <row r="4739" ht="10.5">
      <c r="C4739" t="s">
        <v>4133</v>
      </c>
    </row>
    <row r="4740" ht="10.5">
      <c r="C4740" t="s">
        <v>4134</v>
      </c>
    </row>
    <row r="4741" ht="10.5">
      <c r="C4741" t="s">
        <v>4135</v>
      </c>
    </row>
    <row r="4742" ht="10.5">
      <c r="C4742" t="s">
        <v>4136</v>
      </c>
    </row>
    <row r="4743" ht="10.5">
      <c r="C4743" t="s">
        <v>3974</v>
      </c>
    </row>
    <row r="4744" ht="10.5">
      <c r="C4744" t="s">
        <v>4088</v>
      </c>
    </row>
    <row r="4745" ht="10.5">
      <c r="C4745" t="s">
        <v>4089</v>
      </c>
    </row>
    <row r="4746" ht="10.5">
      <c r="C4746" t="s">
        <v>4090</v>
      </c>
    </row>
    <row r="4747" ht="10.5">
      <c r="C4747" t="s">
        <v>4091</v>
      </c>
    </row>
    <row r="4748" ht="10.5">
      <c r="C4748" t="s">
        <v>4092</v>
      </c>
    </row>
    <row r="4749" ht="10.5">
      <c r="C4749" t="s">
        <v>4093</v>
      </c>
    </row>
    <row r="4750" ht="10.5">
      <c r="C4750" t="s">
        <v>4094</v>
      </c>
    </row>
    <row r="4751" ht="10.5">
      <c r="C4751" t="s">
        <v>4095</v>
      </c>
    </row>
    <row r="4752" ht="10.5">
      <c r="C4752" t="s">
        <v>3981</v>
      </c>
    </row>
    <row r="4753" ht="10.5">
      <c r="C4753" t="s">
        <v>4096</v>
      </c>
    </row>
    <row r="4754" ht="10.5">
      <c r="C4754" t="s">
        <v>4100</v>
      </c>
    </row>
    <row r="4755" ht="10.5">
      <c r="C4755" t="s">
        <v>4104</v>
      </c>
    </row>
    <row r="4756" ht="10.5">
      <c r="C4756" t="s">
        <v>4108</v>
      </c>
    </row>
    <row r="4757" ht="10.5">
      <c r="C4757" t="s">
        <v>3987</v>
      </c>
    </row>
    <row r="4758" ht="10.5">
      <c r="C4758" t="s">
        <v>4112</v>
      </c>
    </row>
    <row r="4759" ht="10.5">
      <c r="C4759" t="s">
        <v>4113</v>
      </c>
    </row>
    <row r="4760" ht="10.5">
      <c r="C4760" t="s">
        <v>4117</v>
      </c>
    </row>
    <row r="4761" ht="10.5">
      <c r="C4761" t="s">
        <v>4118</v>
      </c>
    </row>
    <row r="4762" ht="10.5">
      <c r="C4762" t="s">
        <v>4122</v>
      </c>
    </row>
    <row r="4763" ht="10.5">
      <c r="C4763" t="s">
        <v>4123</v>
      </c>
    </row>
    <row r="4764" ht="10.5">
      <c r="C4764" t="s">
        <v>4127</v>
      </c>
    </row>
    <row r="4765" ht="10.5">
      <c r="C4765" t="s">
        <v>4128</v>
      </c>
    </row>
    <row r="4769" spans="2:8" ht="14.25">
      <c r="B4769" s="95" t="s">
        <v>4137</v>
      </c>
      <c r="C4769" s="96"/>
      <c r="D4769" s="96"/>
      <c r="E4769" s="96"/>
      <c r="F4769" s="96"/>
      <c r="G4769" s="96"/>
      <c r="H4769" s="97"/>
    </row>
    <row r="4771" spans="3:6" ht="10.5">
      <c r="C4771" s="98" t="s">
        <v>515</v>
      </c>
      <c r="F4771" s="98" t="s">
        <v>516</v>
      </c>
    </row>
    <row r="4772" spans="3:6" ht="10.5">
      <c r="C4772" t="s">
        <v>517</v>
      </c>
      <c r="F4772" t="s">
        <v>517</v>
      </c>
    </row>
    <row r="4773" spans="3:6" ht="10.5">
      <c r="C4773" t="s">
        <v>4138</v>
      </c>
      <c r="F4773" t="s">
        <v>4139</v>
      </c>
    </row>
    <row r="4774" ht="10.5">
      <c r="C4774" t="s">
        <v>4140</v>
      </c>
    </row>
    <row r="4778" spans="2:11" ht="14.25">
      <c r="B4778" s="95" t="s">
        <v>4141</v>
      </c>
      <c r="C4778" s="96"/>
      <c r="D4778" s="96"/>
      <c r="E4778" s="96"/>
      <c r="F4778" s="96"/>
      <c r="G4778" s="96"/>
      <c r="H4778" s="96"/>
      <c r="I4778" s="96"/>
      <c r="J4778" s="96"/>
      <c r="K4778" s="97"/>
    </row>
    <row r="4780" spans="3:9" ht="10.5">
      <c r="C4780" s="98" t="s">
        <v>554</v>
      </c>
      <c r="I4780" s="98" t="s">
        <v>530</v>
      </c>
    </row>
    <row r="4781" spans="3:9" ht="10.5">
      <c r="C4781" t="s">
        <v>517</v>
      </c>
      <c r="I4781" t="s">
        <v>517</v>
      </c>
    </row>
    <row r="4782" spans="3:9" ht="10.5">
      <c r="C4782" t="s">
        <v>4138</v>
      </c>
      <c r="I4782" t="s">
        <v>4138</v>
      </c>
    </row>
    <row r="4783" spans="3:9" ht="10.5">
      <c r="C4783" t="s">
        <v>4142</v>
      </c>
      <c r="I4783" t="s">
        <v>4142</v>
      </c>
    </row>
    <row r="4784" spans="3:9" ht="10.5">
      <c r="C4784" t="s">
        <v>4143</v>
      </c>
      <c r="I4784" t="s">
        <v>4144</v>
      </c>
    </row>
    <row r="4785" spans="3:9" ht="10.5">
      <c r="C4785" t="s">
        <v>4145</v>
      </c>
      <c r="I4785" t="s">
        <v>4146</v>
      </c>
    </row>
    <row r="4786" ht="10.5">
      <c r="C4786" t="s">
        <v>4147</v>
      </c>
    </row>
    <row r="4787" ht="10.5">
      <c r="C4787" t="s">
        <v>4140</v>
      </c>
    </row>
    <row r="4791" spans="2:9" ht="14.25">
      <c r="B4791" s="95" t="s">
        <v>4148</v>
      </c>
      <c r="C4791" s="96"/>
      <c r="D4791" s="96"/>
      <c r="E4791" s="96"/>
      <c r="F4791" s="96"/>
      <c r="G4791" s="96"/>
      <c r="H4791" s="96"/>
      <c r="I4791" s="97"/>
    </row>
    <row r="4793" ht="10.5">
      <c r="C4793" s="98" t="s">
        <v>530</v>
      </c>
    </row>
    <row r="4794" ht="10.5">
      <c r="C4794" t="s">
        <v>517</v>
      </c>
    </row>
    <row r="4795" ht="10.5">
      <c r="C4795" t="s">
        <v>4149</v>
      </c>
    </row>
    <row r="4796" ht="10.5">
      <c r="C4796" t="s">
        <v>4150</v>
      </c>
    </row>
    <row r="4797" ht="10.5">
      <c r="C4797" t="s">
        <v>4151</v>
      </c>
    </row>
    <row r="4798" ht="10.5">
      <c r="C4798" t="s">
        <v>4152</v>
      </c>
    </row>
    <row r="4802" spans="2:10" ht="14.25">
      <c r="B4802" s="95" t="s">
        <v>4153</v>
      </c>
      <c r="C4802" s="96"/>
      <c r="D4802" s="96"/>
      <c r="E4802" s="96"/>
      <c r="F4802" s="96"/>
      <c r="G4802" s="96"/>
      <c r="H4802" s="96"/>
      <c r="I4802" s="96"/>
      <c r="J4802" s="97"/>
    </row>
    <row r="4804" ht="10.5">
      <c r="C4804" s="98" t="s">
        <v>554</v>
      </c>
    </row>
    <row r="4805" ht="10.5">
      <c r="C4805" t="s">
        <v>517</v>
      </c>
    </row>
    <row r="4806" ht="10.5">
      <c r="C4806" t="s">
        <v>4154</v>
      </c>
    </row>
    <row r="4807" ht="10.5">
      <c r="C4807" t="s">
        <v>4155</v>
      </c>
    </row>
    <row r="4808" ht="10.5">
      <c r="C4808" t="s">
        <v>4156</v>
      </c>
    </row>
    <row r="4809" ht="10.5">
      <c r="C4809" t="s">
        <v>4157</v>
      </c>
    </row>
    <row r="4810" ht="10.5">
      <c r="C4810" t="s">
        <v>4158</v>
      </c>
    </row>
    <row r="4811" ht="10.5">
      <c r="C4811" t="s">
        <v>4159</v>
      </c>
    </row>
    <row r="4815" spans="2:20" ht="14.25">
      <c r="B4815" s="95" t="s">
        <v>4160</v>
      </c>
      <c r="C4815" s="96"/>
      <c r="D4815" s="96"/>
      <c r="E4815" s="96"/>
      <c r="F4815" s="96"/>
      <c r="G4815" s="96"/>
      <c r="H4815" s="96"/>
      <c r="I4815" s="96"/>
      <c r="J4815" s="96"/>
      <c r="K4815" s="96"/>
      <c r="L4815" s="96"/>
      <c r="M4815" s="96"/>
      <c r="N4815" s="96"/>
      <c r="O4815" s="96"/>
      <c r="P4815" s="96"/>
      <c r="Q4815" s="96"/>
      <c r="R4815" s="96"/>
      <c r="S4815" s="96"/>
      <c r="T4815" s="97"/>
    </row>
    <row r="4817" ht="10.5">
      <c r="C4817" s="98" t="s">
        <v>551</v>
      </c>
    </row>
    <row r="4818" ht="10.5">
      <c r="C4818" t="s">
        <v>517</v>
      </c>
    </row>
    <row r="4819" ht="10.5">
      <c r="C4819" t="s">
        <v>4161</v>
      </c>
    </row>
    <row r="4820" ht="10.5">
      <c r="C4820" t="s">
        <v>3560</v>
      </c>
    </row>
    <row r="4821" ht="10.5">
      <c r="C4821" t="s">
        <v>4162</v>
      </c>
    </row>
    <row r="4822" ht="10.5">
      <c r="C4822" t="s">
        <v>4163</v>
      </c>
    </row>
    <row r="4823" ht="10.5">
      <c r="C4823" t="s">
        <v>4164</v>
      </c>
    </row>
    <row r="4824" ht="10.5">
      <c r="C4824" t="s">
        <v>4165</v>
      </c>
    </row>
    <row r="4825" ht="10.5">
      <c r="C4825" t="s">
        <v>4166</v>
      </c>
    </row>
    <row r="4826" ht="10.5">
      <c r="C4826" t="s">
        <v>3561</v>
      </c>
    </row>
    <row r="4827" ht="10.5">
      <c r="C4827" t="s">
        <v>4167</v>
      </c>
    </row>
    <row r="4831" spans="2:9" ht="14.25">
      <c r="B4831" s="95" t="s">
        <v>4168</v>
      </c>
      <c r="C4831" s="96"/>
      <c r="D4831" s="96"/>
      <c r="E4831" s="96"/>
      <c r="F4831" s="96"/>
      <c r="G4831" s="96"/>
      <c r="H4831" s="96"/>
      <c r="I4831" s="97"/>
    </row>
    <row r="4833" spans="3:8" ht="10.5">
      <c r="C4833" s="98" t="s">
        <v>515</v>
      </c>
      <c r="H4833" s="98" t="s">
        <v>1054</v>
      </c>
    </row>
    <row r="4834" spans="3:8" ht="10.5">
      <c r="C4834" t="s">
        <v>517</v>
      </c>
      <c r="H4834" t="s">
        <v>517</v>
      </c>
    </row>
    <row r="4835" spans="3:8" ht="10.5">
      <c r="C4835" t="s">
        <v>4169</v>
      </c>
      <c r="H4835" t="s">
        <v>4170</v>
      </c>
    </row>
    <row r="4836" spans="3:8" ht="10.5">
      <c r="C4836" t="s">
        <v>4171</v>
      </c>
      <c r="H4836" t="s">
        <v>4172</v>
      </c>
    </row>
    <row r="4840" spans="2:14" ht="14.25">
      <c r="B4840" s="95" t="s">
        <v>4173</v>
      </c>
      <c r="C4840" s="96"/>
      <c r="D4840" s="96"/>
      <c r="E4840" s="96"/>
      <c r="F4840" s="96"/>
      <c r="G4840" s="96"/>
      <c r="H4840" s="96"/>
      <c r="I4840" s="96"/>
      <c r="J4840" s="96"/>
      <c r="K4840" s="96"/>
      <c r="L4840" s="96"/>
      <c r="M4840" s="96"/>
      <c r="N4840" s="97"/>
    </row>
    <row r="4842" spans="3:14" ht="10.5">
      <c r="C4842" s="98" t="s">
        <v>967</v>
      </c>
      <c r="N4842" s="98" t="s">
        <v>539</v>
      </c>
    </row>
    <row r="4843" spans="3:14" ht="10.5">
      <c r="C4843" t="s">
        <v>517</v>
      </c>
      <c r="N4843" t="s">
        <v>517</v>
      </c>
    </row>
    <row r="4844" spans="3:14" ht="10.5">
      <c r="C4844" t="s">
        <v>4174</v>
      </c>
      <c r="N4844" t="s">
        <v>4174</v>
      </c>
    </row>
    <row r="4845" spans="3:14" ht="10.5">
      <c r="C4845" t="s">
        <v>4175</v>
      </c>
      <c r="N4845" t="s">
        <v>4175</v>
      </c>
    </row>
    <row r="4846" spans="3:14" ht="10.5">
      <c r="C4846" t="s">
        <v>4176</v>
      </c>
      <c r="N4846" t="s">
        <v>4176</v>
      </c>
    </row>
    <row r="4847" spans="3:14" ht="10.5">
      <c r="C4847" t="s">
        <v>4177</v>
      </c>
      <c r="N4847" t="s">
        <v>4177</v>
      </c>
    </row>
    <row r="4848" spans="3:14" ht="10.5">
      <c r="C4848" t="s">
        <v>4178</v>
      </c>
      <c r="N4848" t="s">
        <v>4178</v>
      </c>
    </row>
    <row r="4849" spans="3:14" ht="10.5">
      <c r="C4849" t="s">
        <v>4179</v>
      </c>
      <c r="N4849" t="s">
        <v>4179</v>
      </c>
    </row>
    <row r="4850" spans="3:14" ht="10.5">
      <c r="C4850" t="s">
        <v>4180</v>
      </c>
      <c r="N4850" t="s">
        <v>4180</v>
      </c>
    </row>
    <row r="4851" spans="3:14" ht="10.5">
      <c r="C4851" t="s">
        <v>4181</v>
      </c>
      <c r="N4851" t="s">
        <v>4181</v>
      </c>
    </row>
    <row r="4852" ht="10.5">
      <c r="C4852" t="s">
        <v>4182</v>
      </c>
    </row>
    <row r="4853" ht="10.5">
      <c r="C4853" t="s">
        <v>4183</v>
      </c>
    </row>
    <row r="4854" ht="10.5">
      <c r="C4854" t="s">
        <v>4184</v>
      </c>
    </row>
    <row r="4858" spans="2:7" ht="14.25">
      <c r="B4858" s="95" t="s">
        <v>4185</v>
      </c>
      <c r="C4858" s="96"/>
      <c r="D4858" s="96"/>
      <c r="E4858" s="96"/>
      <c r="F4858" s="96"/>
      <c r="G4858" s="97"/>
    </row>
    <row r="4860" ht="10.5">
      <c r="C4860" s="98" t="s">
        <v>1344</v>
      </c>
    </row>
    <row r="4861" ht="10.5">
      <c r="C4861" t="s">
        <v>558</v>
      </c>
    </row>
    <row r="4862" ht="10.5">
      <c r="C4862" t="s">
        <v>2575</v>
      </c>
    </row>
    <row r="4863" ht="10.5">
      <c r="C4863" t="s">
        <v>2578</v>
      </c>
    </row>
    <row r="4864" ht="10.5">
      <c r="C4864" t="s">
        <v>2581</v>
      </c>
    </row>
    <row r="4865" ht="10.5">
      <c r="C4865" t="s">
        <v>2584</v>
      </c>
    </row>
    <row r="4866" ht="10.5">
      <c r="C4866" t="s">
        <v>2587</v>
      </c>
    </row>
    <row r="4867" ht="10.5">
      <c r="C4867" t="s">
        <v>2590</v>
      </c>
    </row>
    <row r="4868" ht="10.5">
      <c r="C4868" t="s">
        <v>2593</v>
      </c>
    </row>
    <row r="4869" ht="10.5">
      <c r="C4869" t="s">
        <v>2596</v>
      </c>
    </row>
    <row r="4870" ht="10.5">
      <c r="C4870" t="s">
        <v>2601</v>
      </c>
    </row>
    <row r="4871" ht="10.5">
      <c r="C4871" t="s">
        <v>2606</v>
      </c>
    </row>
    <row r="4872" ht="10.5">
      <c r="C4872" t="s">
        <v>2609</v>
      </c>
    </row>
    <row r="4873" ht="10.5">
      <c r="C4873" t="s">
        <v>2612</v>
      </c>
    </row>
    <row r="4874" ht="10.5">
      <c r="C4874" t="s">
        <v>4186</v>
      </c>
    </row>
    <row r="4875" ht="10.5">
      <c r="C4875" t="s">
        <v>4187</v>
      </c>
    </row>
    <row r="4879" spans="2:8" ht="14.25">
      <c r="B4879" s="95" t="s">
        <v>4188</v>
      </c>
      <c r="C4879" s="96"/>
      <c r="D4879" s="96"/>
      <c r="E4879" s="96"/>
      <c r="F4879" s="96"/>
      <c r="G4879" s="96"/>
      <c r="H4879" s="97"/>
    </row>
    <row r="4881" ht="10.5">
      <c r="C4881" s="98" t="s">
        <v>557</v>
      </c>
    </row>
    <row r="4882" ht="10.5">
      <c r="C4882" t="s">
        <v>517</v>
      </c>
    </row>
    <row r="4883" ht="10.5">
      <c r="C4883" t="s">
        <v>4189</v>
      </c>
    </row>
    <row r="4884" ht="10.5">
      <c r="C4884" t="s">
        <v>4190</v>
      </c>
    </row>
    <row r="4885" ht="10.5">
      <c r="C4885" t="s">
        <v>4191</v>
      </c>
    </row>
    <row r="4886" ht="10.5">
      <c r="C4886" t="s">
        <v>4192</v>
      </c>
    </row>
    <row r="4887" ht="10.5">
      <c r="C4887" t="s">
        <v>4193</v>
      </c>
    </row>
    <row r="4891" spans="2:9" ht="14.25">
      <c r="B4891" s="95" t="s">
        <v>4194</v>
      </c>
      <c r="C4891" s="96"/>
      <c r="D4891" s="96"/>
      <c r="E4891" s="96"/>
      <c r="F4891" s="96"/>
      <c r="G4891" s="96"/>
      <c r="H4891" s="96"/>
      <c r="I4891" s="97"/>
    </row>
    <row r="4893" ht="10.5">
      <c r="C4893" s="98" t="s">
        <v>530</v>
      </c>
    </row>
    <row r="4894" ht="10.5">
      <c r="C4894" t="s">
        <v>517</v>
      </c>
    </row>
    <row r="4895" ht="10.5">
      <c r="C4895" t="s">
        <v>4189</v>
      </c>
    </row>
    <row r="4896" ht="10.5">
      <c r="C4896" t="s">
        <v>4190</v>
      </c>
    </row>
    <row r="4897" ht="10.5">
      <c r="C4897" t="s">
        <v>4191</v>
      </c>
    </row>
    <row r="4898" ht="10.5">
      <c r="C4898" t="s">
        <v>4195</v>
      </c>
    </row>
    <row r="4902" spans="2:15" ht="14.25">
      <c r="B4902" s="95" t="s">
        <v>4196</v>
      </c>
      <c r="C4902" s="96"/>
      <c r="D4902" s="96"/>
      <c r="E4902" s="96"/>
      <c r="F4902" s="96"/>
      <c r="G4902" s="96"/>
      <c r="H4902" s="96"/>
      <c r="I4902" s="96"/>
      <c r="J4902" s="96"/>
      <c r="K4902" s="96"/>
      <c r="L4902" s="96"/>
      <c r="M4902" s="96"/>
      <c r="N4902" s="96"/>
      <c r="O4902" s="97"/>
    </row>
    <row r="4904" ht="10.5">
      <c r="C4904" s="98" t="s">
        <v>548</v>
      </c>
    </row>
    <row r="4905" ht="10.5">
      <c r="C4905" t="s">
        <v>558</v>
      </c>
    </row>
    <row r="4906" ht="10.5">
      <c r="C4906" t="s">
        <v>4197</v>
      </c>
    </row>
    <row r="4907" ht="10.5">
      <c r="C4907" t="s">
        <v>4198</v>
      </c>
    </row>
    <row r="4908" ht="10.5">
      <c r="C4908" t="s">
        <v>4199</v>
      </c>
    </row>
    <row r="4909" ht="10.5">
      <c r="C4909" t="s">
        <v>4200</v>
      </c>
    </row>
    <row r="4910" ht="10.5">
      <c r="C4910" t="s">
        <v>4201</v>
      </c>
    </row>
    <row r="4911" ht="10.5">
      <c r="C4911" t="s">
        <v>4202</v>
      </c>
    </row>
    <row r="4912" ht="10.5">
      <c r="C4912" t="s">
        <v>4203</v>
      </c>
    </row>
    <row r="4913" ht="10.5">
      <c r="C4913" t="s">
        <v>4204</v>
      </c>
    </row>
    <row r="4914" ht="10.5">
      <c r="C4914" t="s">
        <v>4205</v>
      </c>
    </row>
    <row r="4915" ht="10.5">
      <c r="C4915" t="s">
        <v>4206</v>
      </c>
    </row>
    <row r="4916" ht="10.5">
      <c r="C4916" t="s">
        <v>4207</v>
      </c>
    </row>
    <row r="4917" ht="10.5">
      <c r="C4917" t="s">
        <v>4208</v>
      </c>
    </row>
    <row r="4918" ht="10.5">
      <c r="C4918" t="s">
        <v>4209</v>
      </c>
    </row>
    <row r="4919" ht="10.5">
      <c r="C4919" t="s">
        <v>4210</v>
      </c>
    </row>
    <row r="4920" ht="10.5">
      <c r="C4920" t="s">
        <v>4211</v>
      </c>
    </row>
    <row r="4924" spans="2:10" ht="14.25">
      <c r="B4924" s="95" t="s">
        <v>4212</v>
      </c>
      <c r="C4924" s="96"/>
      <c r="D4924" s="96"/>
      <c r="E4924" s="96"/>
      <c r="F4924" s="96"/>
      <c r="G4924" s="96"/>
      <c r="H4924" s="96"/>
      <c r="I4924" s="96"/>
      <c r="J4924" s="97"/>
    </row>
    <row r="4926" ht="10.5">
      <c r="C4926" s="98" t="s">
        <v>516</v>
      </c>
    </row>
    <row r="4927" ht="10.5">
      <c r="C4927" t="s">
        <v>517</v>
      </c>
    </row>
    <row r="4928" ht="10.5">
      <c r="C4928" t="s">
        <v>4213</v>
      </c>
    </row>
    <row r="4932" spans="2:7" ht="14.25">
      <c r="B4932" s="95" t="s">
        <v>4214</v>
      </c>
      <c r="C4932" s="96"/>
      <c r="D4932" s="96"/>
      <c r="E4932" s="96"/>
      <c r="F4932" s="96"/>
      <c r="G4932" s="97"/>
    </row>
    <row r="4934" ht="10.5">
      <c r="C4934" s="98" t="s">
        <v>522</v>
      </c>
    </row>
    <row r="4935" ht="10.5">
      <c r="C4935" t="s">
        <v>517</v>
      </c>
    </row>
    <row r="4936" ht="10.5">
      <c r="C4936" t="s">
        <v>4215</v>
      </c>
    </row>
    <row r="4937" ht="10.5">
      <c r="C4937" t="s">
        <v>4216</v>
      </c>
    </row>
    <row r="4938" ht="10.5">
      <c r="C4938" t="s">
        <v>4217</v>
      </c>
    </row>
    <row r="4942" spans="2:8" ht="14.25">
      <c r="B4942" s="95" t="s">
        <v>4218</v>
      </c>
      <c r="C4942" s="96"/>
      <c r="D4942" s="96"/>
      <c r="E4942" s="96"/>
      <c r="F4942" s="96"/>
      <c r="G4942" s="96"/>
      <c r="H4942" s="97"/>
    </row>
    <row r="4944" spans="3:12" ht="10.5">
      <c r="C4944" s="98" t="s">
        <v>966</v>
      </c>
      <c r="F4944" s="98" t="s">
        <v>539</v>
      </c>
      <c r="I4944" s="98" t="s">
        <v>554</v>
      </c>
      <c r="L4944" s="98" t="s">
        <v>555</v>
      </c>
    </row>
    <row r="4945" spans="3:12" ht="10.5">
      <c r="C4945" t="s">
        <v>558</v>
      </c>
      <c r="F4945" t="s">
        <v>517</v>
      </c>
      <c r="I4945" t="s">
        <v>517</v>
      </c>
      <c r="L4945" t="s">
        <v>517</v>
      </c>
    </row>
    <row r="4946" spans="3:12" ht="10.5">
      <c r="C4946" t="s">
        <v>4219</v>
      </c>
      <c r="F4946" t="s">
        <v>4220</v>
      </c>
      <c r="I4946" t="s">
        <v>4220</v>
      </c>
      <c r="L4946" t="s">
        <v>4221</v>
      </c>
    </row>
    <row r="4947" spans="3:12" ht="10.5">
      <c r="C4947" t="s">
        <v>4222</v>
      </c>
      <c r="F4947" t="s">
        <v>4223</v>
      </c>
      <c r="I4947" t="s">
        <v>4223</v>
      </c>
      <c r="L4947" t="s">
        <v>4224</v>
      </c>
    </row>
    <row r="4948" spans="3:12" ht="10.5">
      <c r="C4948" t="s">
        <v>4225</v>
      </c>
      <c r="F4948" t="s">
        <v>4226</v>
      </c>
      <c r="I4948" t="s">
        <v>4226</v>
      </c>
      <c r="L4948" t="s">
        <v>4227</v>
      </c>
    </row>
    <row r="4949" spans="3:12" ht="10.5">
      <c r="C4949" t="s">
        <v>4228</v>
      </c>
      <c r="F4949" t="s">
        <v>4229</v>
      </c>
      <c r="I4949" t="s">
        <v>4229</v>
      </c>
      <c r="L4949" t="s">
        <v>4230</v>
      </c>
    </row>
    <row r="4950" spans="3:12" ht="10.5">
      <c r="C4950" t="s">
        <v>4231</v>
      </c>
      <c r="F4950" t="s">
        <v>4232</v>
      </c>
      <c r="I4950" t="s">
        <v>4232</v>
      </c>
      <c r="L4950" t="s">
        <v>4233</v>
      </c>
    </row>
    <row r="4951" spans="3:12" ht="10.5">
      <c r="C4951" t="s">
        <v>4234</v>
      </c>
      <c r="F4951" t="s">
        <v>4235</v>
      </c>
      <c r="I4951" t="s">
        <v>4235</v>
      </c>
      <c r="L4951" t="s">
        <v>4236</v>
      </c>
    </row>
    <row r="4952" spans="3:6" ht="10.5">
      <c r="C4952" t="s">
        <v>4237</v>
      </c>
      <c r="F4952" t="s">
        <v>4238</v>
      </c>
    </row>
    <row r="4953" spans="3:6" ht="10.5">
      <c r="C4953" t="s">
        <v>4239</v>
      </c>
      <c r="F4953" t="s">
        <v>4240</v>
      </c>
    </row>
    <row r="4954" ht="10.5">
      <c r="C4954" t="s">
        <v>4241</v>
      </c>
    </row>
    <row r="4955" ht="10.5">
      <c r="C4955" t="s">
        <v>4242</v>
      </c>
    </row>
    <row r="4956" ht="10.5">
      <c r="C4956" t="s">
        <v>4243</v>
      </c>
    </row>
    <row r="4957" ht="10.5">
      <c r="C4957" t="s">
        <v>4244</v>
      </c>
    </row>
    <row r="4958" ht="10.5">
      <c r="C4958" t="s">
        <v>4245</v>
      </c>
    </row>
    <row r="4959" ht="10.5">
      <c r="C4959" t="s">
        <v>4246</v>
      </c>
    </row>
    <row r="4960" ht="10.5">
      <c r="C4960" t="s">
        <v>4247</v>
      </c>
    </row>
    <row r="4961" ht="10.5">
      <c r="C4961" t="s">
        <v>4248</v>
      </c>
    </row>
    <row r="4962" ht="10.5">
      <c r="C4962" t="s">
        <v>4249</v>
      </c>
    </row>
    <row r="4963" ht="10.5">
      <c r="C4963" t="s">
        <v>4250</v>
      </c>
    </row>
    <row r="4964" ht="10.5">
      <c r="C4964" t="s">
        <v>4251</v>
      </c>
    </row>
    <row r="4965" ht="10.5">
      <c r="C4965" t="s">
        <v>4252</v>
      </c>
    </row>
    <row r="4969" spans="2:10" ht="14.25">
      <c r="B4969" s="95" t="s">
        <v>4253</v>
      </c>
      <c r="C4969" s="96"/>
      <c r="D4969" s="96"/>
      <c r="E4969" s="96"/>
      <c r="F4969" s="96"/>
      <c r="G4969" s="96"/>
      <c r="H4969" s="96"/>
      <c r="I4969" s="96"/>
      <c r="J4969" s="97"/>
    </row>
    <row r="4971" ht="10.5">
      <c r="C4971" s="98" t="s">
        <v>2333</v>
      </c>
    </row>
    <row r="4972" ht="10.5">
      <c r="C4972" t="s">
        <v>517</v>
      </c>
    </row>
    <row r="4973" ht="10.5">
      <c r="C4973" t="s">
        <v>4215</v>
      </c>
    </row>
    <row r="4974" ht="10.5">
      <c r="C4974" t="s">
        <v>4254</v>
      </c>
    </row>
    <row r="4975" ht="10.5">
      <c r="C4975" t="s">
        <v>4255</v>
      </c>
    </row>
    <row r="4976" ht="10.5">
      <c r="C4976" t="s">
        <v>4256</v>
      </c>
    </row>
    <row r="4977" ht="10.5">
      <c r="C4977" t="s">
        <v>4257</v>
      </c>
    </row>
    <row r="4978" ht="10.5">
      <c r="C4978" t="s">
        <v>4258</v>
      </c>
    </row>
    <row r="4979" ht="10.5">
      <c r="C4979" t="s">
        <v>4259</v>
      </c>
    </row>
    <row r="4980" ht="10.5">
      <c r="C4980" t="s">
        <v>4216</v>
      </c>
    </row>
    <row r="4981" ht="10.5">
      <c r="C4981" t="s">
        <v>4260</v>
      </c>
    </row>
    <row r="4982" ht="10.5">
      <c r="C4982" t="s">
        <v>4261</v>
      </c>
    </row>
    <row r="4983" ht="10.5">
      <c r="C4983" t="s">
        <v>4262</v>
      </c>
    </row>
    <row r="4984" ht="10.5">
      <c r="C4984" t="s">
        <v>4263</v>
      </c>
    </row>
    <row r="4985" ht="10.5">
      <c r="C4985" t="s">
        <v>4264</v>
      </c>
    </row>
    <row r="4986" ht="10.5">
      <c r="C4986" t="s">
        <v>4265</v>
      </c>
    </row>
    <row r="4987" ht="10.5">
      <c r="C4987" t="s">
        <v>4266</v>
      </c>
    </row>
    <row r="4988" ht="10.5">
      <c r="C4988" t="s">
        <v>4267</v>
      </c>
    </row>
    <row r="4989" ht="10.5">
      <c r="C4989" t="s">
        <v>4268</v>
      </c>
    </row>
    <row r="4990" ht="10.5">
      <c r="C4990" t="s">
        <v>4269</v>
      </c>
    </row>
    <row r="4991" ht="10.5">
      <c r="C4991" t="s">
        <v>4270</v>
      </c>
    </row>
    <row r="4992" ht="10.5">
      <c r="C4992" t="s">
        <v>4271</v>
      </c>
    </row>
    <row r="4993" ht="10.5">
      <c r="C4993" t="s">
        <v>4272</v>
      </c>
    </row>
    <row r="4994" ht="10.5">
      <c r="C4994" t="s">
        <v>4273</v>
      </c>
    </row>
    <row r="4995" ht="10.5">
      <c r="C4995" t="s">
        <v>4274</v>
      </c>
    </row>
    <row r="4996" ht="10.5">
      <c r="C4996" t="s">
        <v>4275</v>
      </c>
    </row>
    <row r="4997" ht="10.5">
      <c r="C4997" t="s">
        <v>4276</v>
      </c>
    </row>
    <row r="4998" ht="10.5">
      <c r="C4998" t="s">
        <v>4217</v>
      </c>
    </row>
    <row r="4999" ht="10.5">
      <c r="C4999" t="s">
        <v>4277</v>
      </c>
    </row>
    <row r="5000" ht="10.5">
      <c r="C5000" t="s">
        <v>4278</v>
      </c>
    </row>
    <row r="5001" ht="10.5">
      <c r="C5001" t="s">
        <v>4279</v>
      </c>
    </row>
    <row r="5002" ht="10.5">
      <c r="C5002" t="s">
        <v>4280</v>
      </c>
    </row>
    <row r="5003" ht="10.5">
      <c r="C5003" t="s">
        <v>4281</v>
      </c>
    </row>
    <row r="5004" ht="10.5">
      <c r="C5004" t="s">
        <v>4282</v>
      </c>
    </row>
    <row r="5005" ht="10.5">
      <c r="C5005" t="s">
        <v>4283</v>
      </c>
    </row>
    <row r="5006" ht="10.5">
      <c r="C5006" t="s">
        <v>4284</v>
      </c>
    </row>
    <row r="5007" ht="10.5">
      <c r="C5007" t="s">
        <v>4285</v>
      </c>
    </row>
    <row r="5008" ht="10.5">
      <c r="C5008" t="s">
        <v>4286</v>
      </c>
    </row>
    <row r="5009" ht="10.5">
      <c r="C5009" t="s">
        <v>4287</v>
      </c>
    </row>
    <row r="5010" ht="10.5">
      <c r="C5010" t="s">
        <v>4288</v>
      </c>
    </row>
    <row r="5011" ht="10.5">
      <c r="C5011" t="s">
        <v>4289</v>
      </c>
    </row>
    <row r="5012" ht="10.5">
      <c r="C5012" t="s">
        <v>4290</v>
      </c>
    </row>
    <row r="5013" ht="10.5">
      <c r="C5013" t="s">
        <v>4291</v>
      </c>
    </row>
    <row r="5014" ht="10.5">
      <c r="C5014" t="s">
        <v>4292</v>
      </c>
    </row>
    <row r="5015" ht="10.5">
      <c r="C5015" t="s">
        <v>4293</v>
      </c>
    </row>
    <row r="5016" ht="10.5">
      <c r="C5016" t="s">
        <v>4294</v>
      </c>
    </row>
    <row r="5017" ht="10.5">
      <c r="C5017" t="s">
        <v>4295</v>
      </c>
    </row>
    <row r="5018" ht="10.5">
      <c r="C5018" t="s">
        <v>4296</v>
      </c>
    </row>
    <row r="5019" ht="10.5">
      <c r="C5019" t="s">
        <v>4297</v>
      </c>
    </row>
    <row r="5020" ht="10.5">
      <c r="C5020" t="s">
        <v>4298</v>
      </c>
    </row>
    <row r="5021" ht="10.5">
      <c r="C5021" t="s">
        <v>4299</v>
      </c>
    </row>
    <row r="5022" ht="10.5">
      <c r="C5022" t="s">
        <v>4300</v>
      </c>
    </row>
    <row r="5023" ht="10.5">
      <c r="C5023" t="s">
        <v>4301</v>
      </c>
    </row>
    <row r="5024" ht="10.5">
      <c r="C5024" t="s">
        <v>4302</v>
      </c>
    </row>
    <row r="5025" ht="10.5">
      <c r="C5025" t="s">
        <v>4303</v>
      </c>
    </row>
    <row r="5026" ht="10.5">
      <c r="C5026" t="s">
        <v>4304</v>
      </c>
    </row>
    <row r="5027" ht="10.5">
      <c r="C5027" t="s">
        <v>4305</v>
      </c>
    </row>
    <row r="5028" ht="10.5">
      <c r="C5028" t="s">
        <v>4306</v>
      </c>
    </row>
    <row r="5029" ht="10.5">
      <c r="C5029" t="s">
        <v>4307</v>
      </c>
    </row>
    <row r="5030" ht="10.5">
      <c r="C5030" t="s">
        <v>4308</v>
      </c>
    </row>
    <row r="5031" ht="10.5">
      <c r="C5031" t="s">
        <v>4309</v>
      </c>
    </row>
    <row r="5032" ht="10.5">
      <c r="C5032" t="s">
        <v>4310</v>
      </c>
    </row>
    <row r="5033" ht="10.5">
      <c r="C5033" t="s">
        <v>4311</v>
      </c>
    </row>
    <row r="5034" ht="10.5">
      <c r="C5034" t="s">
        <v>4312</v>
      </c>
    </row>
    <row r="5035" ht="10.5">
      <c r="C5035" t="s">
        <v>4313</v>
      </c>
    </row>
    <row r="5036" ht="10.5">
      <c r="C5036" t="s">
        <v>4314</v>
      </c>
    </row>
    <row r="5037" ht="10.5">
      <c r="C5037" t="s">
        <v>4315</v>
      </c>
    </row>
    <row r="5038" ht="10.5">
      <c r="C5038" t="s">
        <v>4316</v>
      </c>
    </row>
    <row r="5042" spans="2:8" ht="14.25">
      <c r="B5042" s="95" t="s">
        <v>4317</v>
      </c>
      <c r="C5042" s="96"/>
      <c r="D5042" s="96"/>
      <c r="E5042" s="96"/>
      <c r="F5042" s="96"/>
      <c r="G5042" s="96"/>
      <c r="H5042" s="97"/>
    </row>
    <row r="5044" spans="3:6" ht="10.5">
      <c r="C5044" s="98" t="s">
        <v>557</v>
      </c>
      <c r="F5044" s="98" t="s">
        <v>522</v>
      </c>
    </row>
    <row r="5045" spans="3:6" ht="10.5">
      <c r="C5045" t="s">
        <v>4318</v>
      </c>
      <c r="F5045" t="s">
        <v>4319</v>
      </c>
    </row>
    <row r="5046" spans="3:6" ht="10.5">
      <c r="C5046" t="s">
        <v>4320</v>
      </c>
      <c r="F5046" t="s">
        <v>4321</v>
      </c>
    </row>
    <row r="5047" spans="3:6" ht="10.5">
      <c r="C5047" t="s">
        <v>4322</v>
      </c>
      <c r="F5047" t="s">
        <v>4323</v>
      </c>
    </row>
    <row r="5048" spans="3:6" ht="10.5">
      <c r="C5048" t="s">
        <v>4324</v>
      </c>
      <c r="F5048" t="s">
        <v>4325</v>
      </c>
    </row>
    <row r="5049" ht="10.5">
      <c r="C5049" t="s">
        <v>4326</v>
      </c>
    </row>
    <row r="5050" ht="10.5">
      <c r="C5050" t="s">
        <v>4327</v>
      </c>
    </row>
    <row r="5054" spans="2:5" ht="14.25">
      <c r="B5054" s="95" t="s">
        <v>4328</v>
      </c>
      <c r="C5054" s="96"/>
      <c r="D5054" s="96"/>
      <c r="E5054" s="97"/>
    </row>
    <row r="5056" spans="3:18" ht="10.5">
      <c r="C5056" s="98" t="s">
        <v>4329</v>
      </c>
      <c r="I5056" s="98" t="s">
        <v>4330</v>
      </c>
      <c r="L5056" s="98" t="s">
        <v>4331</v>
      </c>
      <c r="O5056" s="98" t="s">
        <v>3472</v>
      </c>
      <c r="R5056" s="98" t="s">
        <v>1055</v>
      </c>
    </row>
    <row r="5057" spans="3:18" ht="10.5">
      <c r="C5057" t="s">
        <v>4332</v>
      </c>
      <c r="I5057" t="s">
        <v>4333</v>
      </c>
      <c r="L5057" t="s">
        <v>4333</v>
      </c>
      <c r="O5057" t="s">
        <v>4333</v>
      </c>
      <c r="R5057" t="s">
        <v>4333</v>
      </c>
    </row>
    <row r="5058" spans="3:15" ht="10.5">
      <c r="C5058" t="s">
        <v>4334</v>
      </c>
      <c r="I5058" t="s">
        <v>3473</v>
      </c>
      <c r="L5058" t="s">
        <v>4335</v>
      </c>
      <c r="O5058" t="s">
        <v>3473</v>
      </c>
    </row>
    <row r="5059" spans="3:15" ht="10.5">
      <c r="C5059" t="s">
        <v>4336</v>
      </c>
      <c r="I5059" t="s">
        <v>4337</v>
      </c>
      <c r="L5059" t="s">
        <v>3473</v>
      </c>
      <c r="O5059" t="s">
        <v>3474</v>
      </c>
    </row>
    <row r="5060" spans="3:15" ht="10.5">
      <c r="C5060" t="s">
        <v>4338</v>
      </c>
      <c r="I5060" t="s">
        <v>4339</v>
      </c>
      <c r="L5060" t="s">
        <v>4340</v>
      </c>
      <c r="O5060" t="s">
        <v>3475</v>
      </c>
    </row>
    <row r="5061" spans="3:15" ht="10.5">
      <c r="C5061" t="s">
        <v>4341</v>
      </c>
      <c r="I5061" t="s">
        <v>3474</v>
      </c>
      <c r="L5061" t="s">
        <v>4342</v>
      </c>
      <c r="O5061" t="s">
        <v>3476</v>
      </c>
    </row>
    <row r="5062" spans="3:15" ht="10.5">
      <c r="C5062" t="s">
        <v>4343</v>
      </c>
      <c r="I5062" t="s">
        <v>4344</v>
      </c>
      <c r="L5062" t="s">
        <v>3474</v>
      </c>
      <c r="O5062" t="s">
        <v>3477</v>
      </c>
    </row>
    <row r="5063" spans="3:15" ht="10.5">
      <c r="C5063" t="s">
        <v>4345</v>
      </c>
      <c r="I5063" t="s">
        <v>3475</v>
      </c>
      <c r="L5063" t="s">
        <v>4346</v>
      </c>
      <c r="O5063" t="s">
        <v>3478</v>
      </c>
    </row>
    <row r="5064" spans="3:15" ht="10.5">
      <c r="C5064" t="s">
        <v>4347</v>
      </c>
      <c r="I5064" t="s">
        <v>4348</v>
      </c>
      <c r="L5064" t="s">
        <v>3475</v>
      </c>
      <c r="O5064" t="s">
        <v>3479</v>
      </c>
    </row>
    <row r="5065" spans="3:15" ht="10.5">
      <c r="C5065" t="s">
        <v>4349</v>
      </c>
      <c r="I5065" t="s">
        <v>3476</v>
      </c>
      <c r="L5065" t="s">
        <v>4350</v>
      </c>
      <c r="O5065" t="s">
        <v>3480</v>
      </c>
    </row>
    <row r="5066" spans="3:15" ht="10.5">
      <c r="C5066" t="s">
        <v>4351</v>
      </c>
      <c r="I5066" t="s">
        <v>4352</v>
      </c>
      <c r="L5066" t="s">
        <v>3476</v>
      </c>
      <c r="O5066" t="s">
        <v>3481</v>
      </c>
    </row>
    <row r="5067" spans="3:15" ht="10.5">
      <c r="C5067" t="s">
        <v>4353</v>
      </c>
      <c r="I5067" t="s">
        <v>3477</v>
      </c>
      <c r="L5067" t="s">
        <v>4354</v>
      </c>
      <c r="O5067" t="s">
        <v>3482</v>
      </c>
    </row>
    <row r="5068" spans="3:15" ht="10.5">
      <c r="C5068" t="s">
        <v>4355</v>
      </c>
      <c r="I5068" t="s">
        <v>4356</v>
      </c>
      <c r="L5068" t="s">
        <v>4357</v>
      </c>
      <c r="O5068" t="s">
        <v>3483</v>
      </c>
    </row>
    <row r="5069" spans="3:15" ht="10.5">
      <c r="C5069" t="s">
        <v>4358</v>
      </c>
      <c r="I5069" t="s">
        <v>3478</v>
      </c>
      <c r="L5069" t="s">
        <v>3477</v>
      </c>
      <c r="O5069" t="s">
        <v>3484</v>
      </c>
    </row>
    <row r="5070" spans="3:15" ht="10.5">
      <c r="C5070" t="s">
        <v>4359</v>
      </c>
      <c r="I5070" t="s">
        <v>4360</v>
      </c>
      <c r="L5070" t="s">
        <v>4361</v>
      </c>
      <c r="O5070" t="s">
        <v>3485</v>
      </c>
    </row>
    <row r="5071" spans="3:15" ht="10.5">
      <c r="C5071" t="s">
        <v>4362</v>
      </c>
      <c r="I5071" t="s">
        <v>3479</v>
      </c>
      <c r="L5071" t="s">
        <v>3478</v>
      </c>
      <c r="O5071" t="s">
        <v>3486</v>
      </c>
    </row>
    <row r="5072" spans="3:15" ht="10.5">
      <c r="C5072" t="s">
        <v>4363</v>
      </c>
      <c r="I5072" t="s">
        <v>4364</v>
      </c>
      <c r="L5072" t="s">
        <v>4365</v>
      </c>
      <c r="O5072" t="s">
        <v>3487</v>
      </c>
    </row>
    <row r="5073" spans="3:15" ht="10.5">
      <c r="C5073" t="s">
        <v>4366</v>
      </c>
      <c r="I5073" t="s">
        <v>4367</v>
      </c>
      <c r="L5073" t="s">
        <v>3479</v>
      </c>
      <c r="O5073" t="s">
        <v>3488</v>
      </c>
    </row>
    <row r="5074" spans="3:15" ht="10.5">
      <c r="C5074" t="s">
        <v>4368</v>
      </c>
      <c r="I5074" t="s">
        <v>4369</v>
      </c>
      <c r="L5074" t="s">
        <v>4370</v>
      </c>
      <c r="O5074" t="s">
        <v>3489</v>
      </c>
    </row>
    <row r="5075" spans="3:15" ht="10.5">
      <c r="C5075" t="s">
        <v>4371</v>
      </c>
      <c r="I5075" t="s">
        <v>3480</v>
      </c>
      <c r="L5075" t="s">
        <v>3480</v>
      </c>
      <c r="O5075" t="s">
        <v>3490</v>
      </c>
    </row>
    <row r="5076" spans="3:15" ht="10.5">
      <c r="C5076" t="s">
        <v>4372</v>
      </c>
      <c r="I5076" t="s">
        <v>4373</v>
      </c>
      <c r="L5076" t="s">
        <v>4374</v>
      </c>
      <c r="O5076" t="s">
        <v>3491</v>
      </c>
    </row>
    <row r="5077" spans="3:15" ht="10.5">
      <c r="C5077" t="s">
        <v>4375</v>
      </c>
      <c r="I5077" t="s">
        <v>3481</v>
      </c>
      <c r="L5077" t="s">
        <v>3481</v>
      </c>
      <c r="O5077" t="s">
        <v>3492</v>
      </c>
    </row>
    <row r="5078" spans="3:15" ht="10.5">
      <c r="C5078" t="s">
        <v>4376</v>
      </c>
      <c r="I5078" t="s">
        <v>4377</v>
      </c>
      <c r="L5078" t="s">
        <v>4378</v>
      </c>
      <c r="O5078" t="s">
        <v>3493</v>
      </c>
    </row>
    <row r="5079" spans="3:15" ht="10.5">
      <c r="C5079" t="s">
        <v>4379</v>
      </c>
      <c r="I5079" t="s">
        <v>3482</v>
      </c>
      <c r="L5079" t="s">
        <v>3482</v>
      </c>
      <c r="O5079" t="s">
        <v>3494</v>
      </c>
    </row>
    <row r="5080" spans="3:15" ht="10.5">
      <c r="C5080" t="s">
        <v>4380</v>
      </c>
      <c r="I5080" t="s">
        <v>4381</v>
      </c>
      <c r="L5080" t="s">
        <v>4382</v>
      </c>
      <c r="O5080" t="s">
        <v>3495</v>
      </c>
    </row>
    <row r="5081" spans="3:15" ht="10.5">
      <c r="C5081" t="s">
        <v>4383</v>
      </c>
      <c r="I5081" t="s">
        <v>4384</v>
      </c>
      <c r="L5081" t="s">
        <v>3483</v>
      </c>
      <c r="O5081" t="s">
        <v>3496</v>
      </c>
    </row>
    <row r="5082" spans="3:15" ht="10.5">
      <c r="C5082" t="s">
        <v>4385</v>
      </c>
      <c r="I5082" t="s">
        <v>3483</v>
      </c>
      <c r="L5082" t="s">
        <v>4386</v>
      </c>
      <c r="O5082" t="s">
        <v>3497</v>
      </c>
    </row>
    <row r="5083" spans="3:15" ht="10.5">
      <c r="C5083" t="s">
        <v>4387</v>
      </c>
      <c r="I5083" t="s">
        <v>4388</v>
      </c>
      <c r="L5083" t="s">
        <v>4389</v>
      </c>
      <c r="O5083" t="s">
        <v>3498</v>
      </c>
    </row>
    <row r="5084" spans="3:15" ht="10.5">
      <c r="C5084" t="s">
        <v>4390</v>
      </c>
      <c r="I5084" t="s">
        <v>4391</v>
      </c>
      <c r="L5084" t="s">
        <v>3484</v>
      </c>
      <c r="O5084" t="s">
        <v>3499</v>
      </c>
    </row>
    <row r="5085" spans="3:15" ht="10.5">
      <c r="C5085" t="s">
        <v>4392</v>
      </c>
      <c r="I5085" t="s">
        <v>4393</v>
      </c>
      <c r="L5085" t="s">
        <v>4394</v>
      </c>
      <c r="O5085" t="s">
        <v>3500</v>
      </c>
    </row>
    <row r="5086" spans="3:15" ht="10.5">
      <c r="C5086" t="s">
        <v>4395</v>
      </c>
      <c r="I5086" t="s">
        <v>4396</v>
      </c>
      <c r="L5086" t="s">
        <v>4397</v>
      </c>
      <c r="O5086" t="s">
        <v>3501</v>
      </c>
    </row>
    <row r="5087" spans="3:15" ht="10.5">
      <c r="C5087" t="s">
        <v>4398</v>
      </c>
      <c r="I5087" t="s">
        <v>4399</v>
      </c>
      <c r="L5087" t="s">
        <v>3485</v>
      </c>
      <c r="O5087" t="s">
        <v>3502</v>
      </c>
    </row>
    <row r="5088" spans="3:15" ht="10.5">
      <c r="C5088" t="s">
        <v>4400</v>
      </c>
      <c r="I5088" t="s">
        <v>3484</v>
      </c>
      <c r="L5088" t="s">
        <v>4401</v>
      </c>
      <c r="O5088" t="s">
        <v>3503</v>
      </c>
    </row>
    <row r="5089" spans="3:15" ht="10.5">
      <c r="C5089" t="s">
        <v>4402</v>
      </c>
      <c r="I5089" t="s">
        <v>4403</v>
      </c>
      <c r="L5089" t="s">
        <v>4404</v>
      </c>
      <c r="O5089" t="s">
        <v>3504</v>
      </c>
    </row>
    <row r="5090" spans="3:15" ht="10.5">
      <c r="C5090" t="s">
        <v>4405</v>
      </c>
      <c r="I5090" t="s">
        <v>4406</v>
      </c>
      <c r="L5090" t="s">
        <v>3486</v>
      </c>
      <c r="O5090" t="s">
        <v>3505</v>
      </c>
    </row>
    <row r="5091" spans="3:15" ht="10.5">
      <c r="C5091" t="s">
        <v>4407</v>
      </c>
      <c r="I5091" t="s">
        <v>4408</v>
      </c>
      <c r="L5091" t="s">
        <v>4409</v>
      </c>
      <c r="O5091" t="s">
        <v>3506</v>
      </c>
    </row>
    <row r="5092" spans="3:15" ht="10.5">
      <c r="C5092" t="s">
        <v>4410</v>
      </c>
      <c r="I5092" t="s">
        <v>4411</v>
      </c>
      <c r="L5092" t="s">
        <v>4412</v>
      </c>
      <c r="O5092" t="s">
        <v>3507</v>
      </c>
    </row>
    <row r="5093" spans="3:15" ht="10.5">
      <c r="C5093" t="s">
        <v>4413</v>
      </c>
      <c r="I5093" t="s">
        <v>4414</v>
      </c>
      <c r="L5093" t="s">
        <v>4415</v>
      </c>
      <c r="O5093" t="s">
        <v>3508</v>
      </c>
    </row>
    <row r="5094" spans="3:15" ht="10.5">
      <c r="C5094" t="s">
        <v>4416</v>
      </c>
      <c r="I5094" t="s">
        <v>3485</v>
      </c>
      <c r="L5094" t="s">
        <v>4417</v>
      </c>
      <c r="O5094" t="s">
        <v>3509</v>
      </c>
    </row>
    <row r="5095" spans="3:15" ht="10.5">
      <c r="C5095" t="s">
        <v>4418</v>
      </c>
      <c r="I5095" t="s">
        <v>4419</v>
      </c>
      <c r="L5095" t="s">
        <v>3487</v>
      </c>
      <c r="O5095" t="s">
        <v>3510</v>
      </c>
    </row>
    <row r="5096" spans="3:15" ht="10.5">
      <c r="C5096" t="s">
        <v>4420</v>
      </c>
      <c r="I5096" t="s">
        <v>4421</v>
      </c>
      <c r="L5096" t="s">
        <v>4422</v>
      </c>
      <c r="O5096" t="s">
        <v>3511</v>
      </c>
    </row>
    <row r="5097" spans="3:15" ht="10.5">
      <c r="C5097" t="s">
        <v>4423</v>
      </c>
      <c r="I5097" t="s">
        <v>4424</v>
      </c>
      <c r="L5097" t="s">
        <v>4425</v>
      </c>
      <c r="O5097" t="s">
        <v>3512</v>
      </c>
    </row>
    <row r="5098" spans="3:15" ht="10.5">
      <c r="C5098" t="s">
        <v>4426</v>
      </c>
      <c r="I5098" t="s">
        <v>3486</v>
      </c>
      <c r="L5098" t="s">
        <v>3488</v>
      </c>
      <c r="O5098" t="s">
        <v>3513</v>
      </c>
    </row>
    <row r="5099" spans="3:15" ht="10.5">
      <c r="C5099" t="s">
        <v>4427</v>
      </c>
      <c r="I5099" t="s">
        <v>4428</v>
      </c>
      <c r="L5099" t="s">
        <v>4429</v>
      </c>
      <c r="O5099" t="s">
        <v>3514</v>
      </c>
    </row>
    <row r="5100" spans="3:15" ht="10.5">
      <c r="C5100" t="s">
        <v>4430</v>
      </c>
      <c r="I5100" t="s">
        <v>4431</v>
      </c>
      <c r="L5100" t="s">
        <v>3489</v>
      </c>
      <c r="O5100" t="s">
        <v>3515</v>
      </c>
    </row>
    <row r="5101" spans="3:15" ht="10.5">
      <c r="C5101" t="s">
        <v>4432</v>
      </c>
      <c r="I5101" t="s">
        <v>4433</v>
      </c>
      <c r="L5101" t="s">
        <v>4434</v>
      </c>
      <c r="O5101" t="s">
        <v>3516</v>
      </c>
    </row>
    <row r="5102" spans="3:15" ht="10.5">
      <c r="C5102" t="s">
        <v>4435</v>
      </c>
      <c r="I5102" t="s">
        <v>4436</v>
      </c>
      <c r="L5102" t="s">
        <v>3490</v>
      </c>
      <c r="O5102" t="s">
        <v>3517</v>
      </c>
    </row>
    <row r="5103" spans="3:15" ht="10.5">
      <c r="C5103" t="s">
        <v>4437</v>
      </c>
      <c r="I5103" t="s">
        <v>4438</v>
      </c>
      <c r="L5103" t="s">
        <v>4439</v>
      </c>
      <c r="O5103" t="s">
        <v>3518</v>
      </c>
    </row>
    <row r="5104" spans="3:15" ht="10.5">
      <c r="C5104" t="s">
        <v>4440</v>
      </c>
      <c r="I5104" t="s">
        <v>3487</v>
      </c>
      <c r="L5104" t="s">
        <v>3491</v>
      </c>
      <c r="O5104" t="s">
        <v>3519</v>
      </c>
    </row>
    <row r="5105" spans="3:12" ht="10.5">
      <c r="C5105" t="s">
        <v>4441</v>
      </c>
      <c r="I5105" t="s">
        <v>4442</v>
      </c>
      <c r="L5105" t="s">
        <v>4443</v>
      </c>
    </row>
    <row r="5106" spans="3:12" ht="10.5">
      <c r="C5106" t="s">
        <v>4444</v>
      </c>
      <c r="I5106" t="s">
        <v>3488</v>
      </c>
      <c r="L5106" t="s">
        <v>3492</v>
      </c>
    </row>
    <row r="5107" spans="3:12" ht="10.5">
      <c r="C5107" t="s">
        <v>4445</v>
      </c>
      <c r="I5107" t="s">
        <v>4446</v>
      </c>
      <c r="L5107" t="s">
        <v>4447</v>
      </c>
    </row>
    <row r="5108" spans="3:12" ht="10.5">
      <c r="C5108" t="s">
        <v>4448</v>
      </c>
      <c r="I5108" t="s">
        <v>3489</v>
      </c>
      <c r="L5108" t="s">
        <v>3493</v>
      </c>
    </row>
    <row r="5109" spans="3:12" ht="10.5">
      <c r="C5109" t="s">
        <v>4449</v>
      </c>
      <c r="I5109" t="s">
        <v>4450</v>
      </c>
      <c r="L5109" t="s">
        <v>4451</v>
      </c>
    </row>
    <row r="5110" spans="3:12" ht="10.5">
      <c r="C5110" t="s">
        <v>4452</v>
      </c>
      <c r="I5110" t="s">
        <v>3490</v>
      </c>
      <c r="L5110" t="s">
        <v>3494</v>
      </c>
    </row>
    <row r="5111" spans="3:12" ht="10.5">
      <c r="C5111" t="s">
        <v>4453</v>
      </c>
      <c r="I5111" t="s">
        <v>4454</v>
      </c>
      <c r="L5111" t="s">
        <v>4455</v>
      </c>
    </row>
    <row r="5112" spans="3:12" ht="10.5">
      <c r="C5112" t="s">
        <v>4456</v>
      </c>
      <c r="I5112" t="s">
        <v>3491</v>
      </c>
      <c r="L5112" t="s">
        <v>4457</v>
      </c>
    </row>
    <row r="5113" spans="3:12" ht="10.5">
      <c r="C5113" t="s">
        <v>4458</v>
      </c>
      <c r="I5113" t="s">
        <v>4459</v>
      </c>
      <c r="L5113" t="s">
        <v>4460</v>
      </c>
    </row>
    <row r="5114" spans="3:12" ht="10.5">
      <c r="C5114" t="s">
        <v>4461</v>
      </c>
      <c r="I5114" t="s">
        <v>3492</v>
      </c>
      <c r="L5114" t="s">
        <v>3495</v>
      </c>
    </row>
    <row r="5115" spans="3:12" ht="10.5">
      <c r="C5115" t="s">
        <v>4462</v>
      </c>
      <c r="I5115" t="s">
        <v>4463</v>
      </c>
      <c r="L5115" t="s">
        <v>4464</v>
      </c>
    </row>
    <row r="5116" spans="3:12" ht="10.5">
      <c r="C5116" t="s">
        <v>4465</v>
      </c>
      <c r="I5116" t="s">
        <v>3493</v>
      </c>
      <c r="L5116" t="s">
        <v>4466</v>
      </c>
    </row>
    <row r="5117" spans="3:12" ht="10.5">
      <c r="C5117" t="s">
        <v>4467</v>
      </c>
      <c r="I5117" t="s">
        <v>4468</v>
      </c>
      <c r="L5117" t="s">
        <v>3496</v>
      </c>
    </row>
    <row r="5118" spans="3:12" ht="10.5">
      <c r="C5118" t="s">
        <v>4469</v>
      </c>
      <c r="I5118" t="s">
        <v>3494</v>
      </c>
      <c r="L5118" t="s">
        <v>4470</v>
      </c>
    </row>
    <row r="5119" spans="3:12" ht="10.5">
      <c r="C5119" t="s">
        <v>4471</v>
      </c>
      <c r="I5119" t="s">
        <v>4472</v>
      </c>
      <c r="L5119" t="s">
        <v>3497</v>
      </c>
    </row>
    <row r="5120" spans="3:12" ht="10.5">
      <c r="C5120" t="s">
        <v>4473</v>
      </c>
      <c r="I5120" t="s">
        <v>4474</v>
      </c>
      <c r="L5120" t="s">
        <v>4475</v>
      </c>
    </row>
    <row r="5121" spans="3:12" ht="10.5">
      <c r="C5121" t="s">
        <v>4476</v>
      </c>
      <c r="I5121" t="s">
        <v>3495</v>
      </c>
      <c r="L5121" t="s">
        <v>3498</v>
      </c>
    </row>
    <row r="5122" spans="3:12" ht="10.5">
      <c r="C5122" t="s">
        <v>4477</v>
      </c>
      <c r="I5122" t="s">
        <v>4478</v>
      </c>
      <c r="L5122" t="s">
        <v>4479</v>
      </c>
    </row>
    <row r="5123" spans="3:12" ht="10.5">
      <c r="C5123" t="s">
        <v>4480</v>
      </c>
      <c r="I5123" t="s">
        <v>4481</v>
      </c>
      <c r="L5123" t="s">
        <v>4482</v>
      </c>
    </row>
    <row r="5124" spans="3:12" ht="10.5">
      <c r="C5124" t="s">
        <v>4483</v>
      </c>
      <c r="I5124" t="s">
        <v>4484</v>
      </c>
      <c r="L5124" t="s">
        <v>3499</v>
      </c>
    </row>
    <row r="5125" spans="3:12" ht="10.5">
      <c r="C5125" t="s">
        <v>4485</v>
      </c>
      <c r="I5125" t="s">
        <v>4486</v>
      </c>
      <c r="L5125" t="s">
        <v>4487</v>
      </c>
    </row>
    <row r="5126" spans="3:12" ht="10.5">
      <c r="C5126" t="s">
        <v>4488</v>
      </c>
      <c r="I5126" t="s">
        <v>4489</v>
      </c>
      <c r="L5126" t="s">
        <v>4490</v>
      </c>
    </row>
    <row r="5127" spans="3:12" ht="10.5">
      <c r="C5127" t="s">
        <v>4491</v>
      </c>
      <c r="I5127" t="s">
        <v>4492</v>
      </c>
      <c r="L5127" t="s">
        <v>4493</v>
      </c>
    </row>
    <row r="5128" spans="3:12" ht="10.5">
      <c r="C5128" t="s">
        <v>4494</v>
      </c>
      <c r="I5128" t="s">
        <v>3496</v>
      </c>
      <c r="L5128" t="s">
        <v>3500</v>
      </c>
    </row>
    <row r="5129" spans="3:12" ht="10.5">
      <c r="C5129" t="s">
        <v>4495</v>
      </c>
      <c r="I5129" t="s">
        <v>4496</v>
      </c>
      <c r="L5129" t="s">
        <v>4497</v>
      </c>
    </row>
    <row r="5130" spans="3:12" ht="10.5">
      <c r="C5130" t="s">
        <v>4498</v>
      </c>
      <c r="I5130" t="s">
        <v>4499</v>
      </c>
      <c r="L5130" t="s">
        <v>4500</v>
      </c>
    </row>
    <row r="5131" spans="3:12" ht="10.5">
      <c r="C5131" t="s">
        <v>4501</v>
      </c>
      <c r="I5131" t="s">
        <v>3497</v>
      </c>
      <c r="L5131" t="s">
        <v>3501</v>
      </c>
    </row>
    <row r="5132" spans="3:12" ht="10.5">
      <c r="C5132" t="s">
        <v>4502</v>
      </c>
      <c r="I5132" t="s">
        <v>4503</v>
      </c>
      <c r="L5132" t="s">
        <v>4504</v>
      </c>
    </row>
    <row r="5133" spans="3:12" ht="10.5">
      <c r="C5133" t="s">
        <v>4505</v>
      </c>
      <c r="I5133" t="s">
        <v>3498</v>
      </c>
      <c r="L5133" t="s">
        <v>3502</v>
      </c>
    </row>
    <row r="5134" spans="3:12" ht="10.5">
      <c r="C5134" t="s">
        <v>4506</v>
      </c>
      <c r="I5134" t="s">
        <v>4507</v>
      </c>
      <c r="L5134" t="s">
        <v>4508</v>
      </c>
    </row>
    <row r="5135" spans="3:12" ht="10.5">
      <c r="C5135" t="s">
        <v>4509</v>
      </c>
      <c r="I5135" t="s">
        <v>3499</v>
      </c>
      <c r="L5135" t="s">
        <v>3503</v>
      </c>
    </row>
    <row r="5136" spans="3:12" ht="10.5">
      <c r="C5136" t="s">
        <v>4510</v>
      </c>
      <c r="I5136" t="s">
        <v>4511</v>
      </c>
      <c r="L5136" t="s">
        <v>4512</v>
      </c>
    </row>
    <row r="5137" spans="3:12" ht="10.5">
      <c r="C5137" t="s">
        <v>4513</v>
      </c>
      <c r="I5137" t="s">
        <v>4514</v>
      </c>
      <c r="L5137" t="s">
        <v>3504</v>
      </c>
    </row>
    <row r="5138" spans="3:12" ht="10.5">
      <c r="C5138" t="s">
        <v>4515</v>
      </c>
      <c r="I5138" t="s">
        <v>4516</v>
      </c>
      <c r="L5138" t="s">
        <v>4517</v>
      </c>
    </row>
    <row r="5139" spans="3:12" ht="10.5">
      <c r="C5139" t="s">
        <v>4518</v>
      </c>
      <c r="I5139" t="s">
        <v>4519</v>
      </c>
      <c r="L5139" t="s">
        <v>3505</v>
      </c>
    </row>
    <row r="5140" spans="3:12" ht="10.5">
      <c r="C5140" t="s">
        <v>4520</v>
      </c>
      <c r="I5140" t="s">
        <v>4521</v>
      </c>
      <c r="L5140" t="s">
        <v>4522</v>
      </c>
    </row>
    <row r="5141" spans="3:12" ht="10.5">
      <c r="C5141" t="s">
        <v>4523</v>
      </c>
      <c r="I5141" t="s">
        <v>4524</v>
      </c>
      <c r="L5141" t="s">
        <v>4525</v>
      </c>
    </row>
    <row r="5142" spans="3:12" ht="10.5">
      <c r="C5142" t="s">
        <v>4526</v>
      </c>
      <c r="I5142" t="s">
        <v>4527</v>
      </c>
      <c r="L5142" t="s">
        <v>3506</v>
      </c>
    </row>
    <row r="5143" spans="3:12" ht="10.5">
      <c r="C5143" t="s">
        <v>4528</v>
      </c>
      <c r="I5143" t="s">
        <v>3500</v>
      </c>
      <c r="L5143" t="s">
        <v>4529</v>
      </c>
    </row>
    <row r="5144" spans="3:12" ht="10.5">
      <c r="C5144" t="s">
        <v>4530</v>
      </c>
      <c r="I5144" t="s">
        <v>4531</v>
      </c>
      <c r="L5144" t="s">
        <v>4532</v>
      </c>
    </row>
    <row r="5145" spans="3:12" ht="10.5">
      <c r="C5145" t="s">
        <v>4533</v>
      </c>
      <c r="I5145" t="s">
        <v>4534</v>
      </c>
      <c r="L5145" t="s">
        <v>3507</v>
      </c>
    </row>
    <row r="5146" spans="3:12" ht="10.5">
      <c r="C5146" t="s">
        <v>4535</v>
      </c>
      <c r="I5146" t="s">
        <v>4536</v>
      </c>
      <c r="L5146" t="s">
        <v>4537</v>
      </c>
    </row>
    <row r="5147" spans="3:12" ht="10.5">
      <c r="C5147" t="s">
        <v>4538</v>
      </c>
      <c r="I5147" t="s">
        <v>4539</v>
      </c>
      <c r="L5147" t="s">
        <v>3508</v>
      </c>
    </row>
    <row r="5148" spans="3:12" ht="10.5">
      <c r="C5148" t="s">
        <v>4540</v>
      </c>
      <c r="I5148" t="s">
        <v>3501</v>
      </c>
      <c r="L5148" t="s">
        <v>4541</v>
      </c>
    </row>
    <row r="5149" spans="3:12" ht="10.5">
      <c r="C5149" t="s">
        <v>4542</v>
      </c>
      <c r="I5149" t="s">
        <v>4543</v>
      </c>
      <c r="L5149" t="s">
        <v>3509</v>
      </c>
    </row>
    <row r="5150" spans="3:12" ht="10.5">
      <c r="C5150" t="s">
        <v>4544</v>
      </c>
      <c r="I5150" t="s">
        <v>3502</v>
      </c>
      <c r="L5150" t="s">
        <v>4545</v>
      </c>
    </row>
    <row r="5151" spans="3:12" ht="10.5">
      <c r="C5151" t="s">
        <v>4546</v>
      </c>
      <c r="I5151" t="s">
        <v>4547</v>
      </c>
      <c r="L5151" t="s">
        <v>3510</v>
      </c>
    </row>
    <row r="5152" spans="3:12" ht="10.5">
      <c r="C5152" t="s">
        <v>4548</v>
      </c>
      <c r="I5152" t="s">
        <v>3503</v>
      </c>
      <c r="L5152" t="s">
        <v>4549</v>
      </c>
    </row>
    <row r="5153" spans="3:12" ht="10.5">
      <c r="C5153" t="s">
        <v>4550</v>
      </c>
      <c r="I5153" t="s">
        <v>4551</v>
      </c>
      <c r="L5153" t="s">
        <v>3511</v>
      </c>
    </row>
    <row r="5154" spans="3:12" ht="10.5">
      <c r="C5154" t="s">
        <v>4552</v>
      </c>
      <c r="I5154" t="s">
        <v>3504</v>
      </c>
      <c r="L5154" t="s">
        <v>4553</v>
      </c>
    </row>
    <row r="5155" spans="3:12" ht="10.5">
      <c r="C5155" t="s">
        <v>4554</v>
      </c>
      <c r="I5155" t="s">
        <v>4555</v>
      </c>
      <c r="L5155" t="s">
        <v>3512</v>
      </c>
    </row>
    <row r="5156" spans="3:12" ht="10.5">
      <c r="C5156" t="s">
        <v>4556</v>
      </c>
      <c r="I5156" t="s">
        <v>3505</v>
      </c>
      <c r="L5156" t="s">
        <v>4557</v>
      </c>
    </row>
    <row r="5157" spans="3:12" ht="10.5">
      <c r="C5157" t="s">
        <v>4558</v>
      </c>
      <c r="I5157" t="s">
        <v>4559</v>
      </c>
      <c r="L5157" t="s">
        <v>4560</v>
      </c>
    </row>
    <row r="5158" spans="3:12" ht="10.5">
      <c r="C5158" t="s">
        <v>4561</v>
      </c>
      <c r="I5158" t="s">
        <v>4562</v>
      </c>
      <c r="L5158" t="s">
        <v>4563</v>
      </c>
    </row>
    <row r="5159" spans="3:12" ht="10.5">
      <c r="C5159" t="s">
        <v>4564</v>
      </c>
      <c r="I5159" t="s">
        <v>3506</v>
      </c>
      <c r="L5159" t="s">
        <v>3513</v>
      </c>
    </row>
    <row r="5160" spans="3:12" ht="10.5">
      <c r="C5160" t="s">
        <v>4565</v>
      </c>
      <c r="I5160" t="s">
        <v>4566</v>
      </c>
      <c r="L5160" t="s">
        <v>4567</v>
      </c>
    </row>
    <row r="5161" spans="3:12" ht="10.5">
      <c r="C5161" t="s">
        <v>4568</v>
      </c>
      <c r="I5161" t="s">
        <v>4569</v>
      </c>
      <c r="L5161" t="s">
        <v>3514</v>
      </c>
    </row>
    <row r="5162" spans="3:12" ht="10.5">
      <c r="C5162" t="s">
        <v>4570</v>
      </c>
      <c r="I5162" t="s">
        <v>3507</v>
      </c>
      <c r="L5162" t="s">
        <v>4571</v>
      </c>
    </row>
    <row r="5163" spans="3:12" ht="10.5">
      <c r="C5163" t="s">
        <v>4572</v>
      </c>
      <c r="I5163" t="s">
        <v>4573</v>
      </c>
      <c r="L5163" t="s">
        <v>3515</v>
      </c>
    </row>
    <row r="5164" spans="3:12" ht="10.5">
      <c r="C5164" t="s">
        <v>4574</v>
      </c>
      <c r="I5164" t="s">
        <v>3508</v>
      </c>
      <c r="L5164" t="s">
        <v>4575</v>
      </c>
    </row>
    <row r="5165" spans="3:12" ht="10.5">
      <c r="C5165" t="s">
        <v>4576</v>
      </c>
      <c r="I5165" t="s">
        <v>4577</v>
      </c>
      <c r="L5165" t="s">
        <v>4578</v>
      </c>
    </row>
    <row r="5166" spans="3:12" ht="10.5">
      <c r="C5166" t="s">
        <v>4579</v>
      </c>
      <c r="I5166" t="s">
        <v>3509</v>
      </c>
      <c r="L5166" t="s">
        <v>3516</v>
      </c>
    </row>
    <row r="5167" spans="3:12" ht="10.5">
      <c r="C5167" t="s">
        <v>4580</v>
      </c>
      <c r="I5167" t="s">
        <v>4581</v>
      </c>
      <c r="L5167" t="s">
        <v>4582</v>
      </c>
    </row>
    <row r="5168" spans="3:12" ht="10.5">
      <c r="C5168" t="s">
        <v>4583</v>
      </c>
      <c r="I5168" t="s">
        <v>3510</v>
      </c>
      <c r="L5168" t="s">
        <v>3517</v>
      </c>
    </row>
    <row r="5169" spans="3:12" ht="10.5">
      <c r="C5169" t="s">
        <v>4584</v>
      </c>
      <c r="I5169" t="s">
        <v>4585</v>
      </c>
      <c r="L5169" t="s">
        <v>4586</v>
      </c>
    </row>
    <row r="5170" spans="3:12" ht="10.5">
      <c r="C5170" t="s">
        <v>4587</v>
      </c>
      <c r="I5170" t="s">
        <v>3511</v>
      </c>
      <c r="L5170" t="s">
        <v>3518</v>
      </c>
    </row>
    <row r="5171" spans="3:12" ht="10.5">
      <c r="C5171" t="s">
        <v>4588</v>
      </c>
      <c r="I5171" t="s">
        <v>4589</v>
      </c>
      <c r="L5171" t="s">
        <v>4590</v>
      </c>
    </row>
    <row r="5172" spans="3:12" ht="10.5">
      <c r="C5172" t="s">
        <v>4591</v>
      </c>
      <c r="I5172" t="s">
        <v>3512</v>
      </c>
      <c r="L5172" t="s">
        <v>3519</v>
      </c>
    </row>
    <row r="5173" spans="3:12" ht="10.5">
      <c r="C5173" t="s">
        <v>4592</v>
      </c>
      <c r="I5173" t="s">
        <v>4593</v>
      </c>
      <c r="L5173" t="s">
        <v>4594</v>
      </c>
    </row>
    <row r="5174" spans="3:9" ht="10.5">
      <c r="C5174" t="s">
        <v>4595</v>
      </c>
      <c r="I5174" t="s">
        <v>4596</v>
      </c>
    </row>
    <row r="5175" spans="3:9" ht="10.5">
      <c r="C5175" t="s">
        <v>4597</v>
      </c>
      <c r="I5175" t="s">
        <v>4598</v>
      </c>
    </row>
    <row r="5176" spans="3:9" ht="10.5">
      <c r="C5176" t="s">
        <v>4599</v>
      </c>
      <c r="I5176" t="s">
        <v>3513</v>
      </c>
    </row>
    <row r="5177" spans="3:9" ht="10.5">
      <c r="C5177" t="s">
        <v>4600</v>
      </c>
      <c r="I5177" t="s">
        <v>4601</v>
      </c>
    </row>
    <row r="5178" spans="3:9" ht="10.5">
      <c r="C5178" t="s">
        <v>4602</v>
      </c>
      <c r="I5178" t="s">
        <v>3514</v>
      </c>
    </row>
    <row r="5179" spans="3:9" ht="10.5">
      <c r="C5179" t="s">
        <v>4603</v>
      </c>
      <c r="I5179" t="s">
        <v>4604</v>
      </c>
    </row>
    <row r="5180" spans="3:9" ht="10.5">
      <c r="C5180" t="s">
        <v>4605</v>
      </c>
      <c r="I5180" t="s">
        <v>3515</v>
      </c>
    </row>
    <row r="5181" spans="3:9" ht="10.5">
      <c r="C5181" t="s">
        <v>4606</v>
      </c>
      <c r="I5181" t="s">
        <v>4607</v>
      </c>
    </row>
    <row r="5182" spans="3:9" ht="10.5">
      <c r="C5182" t="s">
        <v>4608</v>
      </c>
      <c r="I5182" t="s">
        <v>3516</v>
      </c>
    </row>
    <row r="5183" spans="3:9" ht="10.5">
      <c r="C5183" t="s">
        <v>4609</v>
      </c>
      <c r="I5183" t="s">
        <v>4610</v>
      </c>
    </row>
    <row r="5184" spans="3:9" ht="10.5">
      <c r="C5184" t="s">
        <v>4611</v>
      </c>
      <c r="I5184" t="s">
        <v>3517</v>
      </c>
    </row>
    <row r="5185" spans="3:9" ht="10.5">
      <c r="C5185" t="s">
        <v>4612</v>
      </c>
      <c r="I5185" t="s">
        <v>4613</v>
      </c>
    </row>
    <row r="5186" spans="3:9" ht="10.5">
      <c r="C5186" t="s">
        <v>4614</v>
      </c>
      <c r="I5186" t="s">
        <v>3518</v>
      </c>
    </row>
    <row r="5187" spans="3:9" ht="10.5">
      <c r="C5187" t="s">
        <v>4615</v>
      </c>
      <c r="I5187" t="s">
        <v>4616</v>
      </c>
    </row>
    <row r="5188" spans="3:9" ht="10.5">
      <c r="C5188" t="s">
        <v>4617</v>
      </c>
      <c r="I5188" t="s">
        <v>3519</v>
      </c>
    </row>
    <row r="5189" spans="3:9" ht="10.5">
      <c r="C5189" t="s">
        <v>4618</v>
      </c>
      <c r="I5189" t="s">
        <v>4619</v>
      </c>
    </row>
    <row r="5190" ht="10.5">
      <c r="C5190" t="s">
        <v>4620</v>
      </c>
    </row>
    <row r="5191" ht="10.5">
      <c r="C5191" t="s">
        <v>4621</v>
      </c>
    </row>
    <row r="5192" ht="10.5">
      <c r="C5192" t="s">
        <v>4622</v>
      </c>
    </row>
    <row r="5193" ht="10.5">
      <c r="C5193" t="s">
        <v>4623</v>
      </c>
    </row>
    <row r="5194" ht="10.5">
      <c r="C5194" t="s">
        <v>4624</v>
      </c>
    </row>
    <row r="5195" ht="10.5">
      <c r="C5195" t="s">
        <v>4625</v>
      </c>
    </row>
    <row r="5196" ht="10.5">
      <c r="C5196" t="s">
        <v>4626</v>
      </c>
    </row>
    <row r="5197" ht="10.5">
      <c r="C5197" t="s">
        <v>4627</v>
      </c>
    </row>
    <row r="5198" ht="10.5">
      <c r="C5198" t="s">
        <v>4628</v>
      </c>
    </row>
    <row r="5199" ht="10.5">
      <c r="C5199" t="s">
        <v>4629</v>
      </c>
    </row>
    <row r="5200" ht="10.5">
      <c r="C5200" t="s">
        <v>4630</v>
      </c>
    </row>
    <row r="5201" ht="10.5">
      <c r="C5201" t="s">
        <v>4631</v>
      </c>
    </row>
    <row r="5202" ht="10.5">
      <c r="C5202" t="s">
        <v>4632</v>
      </c>
    </row>
    <row r="5203" ht="10.5">
      <c r="C5203" t="s">
        <v>4633</v>
      </c>
    </row>
    <row r="5204" ht="10.5">
      <c r="C5204" t="s">
        <v>4634</v>
      </c>
    </row>
    <row r="5205" ht="10.5">
      <c r="C5205" t="s">
        <v>4635</v>
      </c>
    </row>
    <row r="5206" ht="10.5">
      <c r="C5206" t="s">
        <v>4636</v>
      </c>
    </row>
    <row r="5207" ht="10.5">
      <c r="C5207" t="s">
        <v>4637</v>
      </c>
    </row>
    <row r="5208" ht="10.5">
      <c r="C5208" t="s">
        <v>4638</v>
      </c>
    </row>
    <row r="5209" ht="10.5">
      <c r="C5209" t="s">
        <v>4639</v>
      </c>
    </row>
    <row r="5210" ht="10.5">
      <c r="C5210" t="s">
        <v>4640</v>
      </c>
    </row>
    <row r="5211" ht="10.5">
      <c r="C5211" t="s">
        <v>4641</v>
      </c>
    </row>
    <row r="5212" ht="10.5">
      <c r="C5212" t="s">
        <v>4642</v>
      </c>
    </row>
    <row r="5213" ht="10.5">
      <c r="C5213" t="s">
        <v>4643</v>
      </c>
    </row>
    <row r="5214" ht="10.5">
      <c r="C5214" t="s">
        <v>4644</v>
      </c>
    </row>
    <row r="5215" ht="10.5">
      <c r="C5215" t="s">
        <v>4645</v>
      </c>
    </row>
    <row r="5216" ht="10.5">
      <c r="C5216" t="s">
        <v>4646</v>
      </c>
    </row>
    <row r="5217" ht="10.5">
      <c r="C5217" t="s">
        <v>4647</v>
      </c>
    </row>
    <row r="5218" ht="10.5">
      <c r="C5218" t="s">
        <v>4648</v>
      </c>
    </row>
    <row r="5219" ht="10.5">
      <c r="C5219" t="s">
        <v>4649</v>
      </c>
    </row>
    <row r="5220" ht="10.5">
      <c r="C5220" t="s">
        <v>4650</v>
      </c>
    </row>
    <row r="5221" ht="10.5">
      <c r="C5221" t="s">
        <v>4651</v>
      </c>
    </row>
    <row r="5222" ht="10.5">
      <c r="C5222" t="s">
        <v>4652</v>
      </c>
    </row>
    <row r="5223" ht="10.5">
      <c r="C5223" t="s">
        <v>4653</v>
      </c>
    </row>
    <row r="5224" ht="10.5">
      <c r="C5224" t="s">
        <v>4654</v>
      </c>
    </row>
    <row r="5225" ht="10.5">
      <c r="C5225" t="s">
        <v>4655</v>
      </c>
    </row>
    <row r="5226" ht="10.5">
      <c r="C5226" t="s">
        <v>4656</v>
      </c>
    </row>
    <row r="5227" ht="10.5">
      <c r="C5227" t="s">
        <v>4657</v>
      </c>
    </row>
    <row r="5228" ht="10.5">
      <c r="C5228" t="s">
        <v>4658</v>
      </c>
    </row>
    <row r="5229" ht="10.5">
      <c r="C5229" t="s">
        <v>4659</v>
      </c>
    </row>
    <row r="5230" ht="10.5">
      <c r="C5230" t="s">
        <v>4660</v>
      </c>
    </row>
    <row r="5231" ht="10.5">
      <c r="C5231" t="s">
        <v>4661</v>
      </c>
    </row>
    <row r="5232" ht="10.5">
      <c r="C5232" t="s">
        <v>4662</v>
      </c>
    </row>
    <row r="5233" ht="10.5">
      <c r="C5233" t="s">
        <v>4663</v>
      </c>
    </row>
    <row r="5234" ht="10.5">
      <c r="C5234" t="s">
        <v>4664</v>
      </c>
    </row>
    <row r="5235" ht="10.5">
      <c r="C5235" t="s">
        <v>4665</v>
      </c>
    </row>
    <row r="5236" ht="10.5">
      <c r="C5236" t="s">
        <v>4666</v>
      </c>
    </row>
    <row r="5237" ht="10.5">
      <c r="C5237" t="s">
        <v>4667</v>
      </c>
    </row>
    <row r="5238" ht="10.5">
      <c r="C5238" t="s">
        <v>4668</v>
      </c>
    </row>
    <row r="5239" ht="10.5">
      <c r="C5239" t="s">
        <v>4669</v>
      </c>
    </row>
    <row r="5240" ht="10.5">
      <c r="C5240" t="s">
        <v>4670</v>
      </c>
    </row>
    <row r="5241" ht="10.5">
      <c r="C5241" t="s">
        <v>4671</v>
      </c>
    </row>
    <row r="5242" ht="10.5">
      <c r="C5242" t="s">
        <v>4672</v>
      </c>
    </row>
    <row r="5243" ht="10.5">
      <c r="C5243" t="s">
        <v>4673</v>
      </c>
    </row>
    <row r="5244" ht="10.5">
      <c r="C5244" t="s">
        <v>4674</v>
      </c>
    </row>
    <row r="5245" ht="10.5">
      <c r="C5245" t="s">
        <v>4675</v>
      </c>
    </row>
    <row r="5246" ht="10.5">
      <c r="C5246" t="s">
        <v>4676</v>
      </c>
    </row>
    <row r="5247" ht="10.5">
      <c r="C5247" t="s">
        <v>4677</v>
      </c>
    </row>
    <row r="5248" ht="10.5">
      <c r="C5248" t="s">
        <v>4678</v>
      </c>
    </row>
    <row r="5249" ht="10.5">
      <c r="C5249" t="s">
        <v>4679</v>
      </c>
    </row>
    <row r="5250" ht="10.5">
      <c r="C5250" t="s">
        <v>4680</v>
      </c>
    </row>
    <row r="5251" ht="10.5">
      <c r="C5251" t="s">
        <v>4681</v>
      </c>
    </row>
    <row r="5252" ht="10.5">
      <c r="C5252" t="s">
        <v>4682</v>
      </c>
    </row>
    <row r="5253" ht="10.5">
      <c r="C5253" t="s">
        <v>4683</v>
      </c>
    </row>
    <row r="5254" ht="10.5">
      <c r="C5254" t="s">
        <v>4684</v>
      </c>
    </row>
    <row r="5255" ht="10.5">
      <c r="C5255" t="s">
        <v>4685</v>
      </c>
    </row>
    <row r="5256" ht="10.5">
      <c r="C5256" t="s">
        <v>4686</v>
      </c>
    </row>
    <row r="5257" ht="10.5">
      <c r="C5257" t="s">
        <v>4687</v>
      </c>
    </row>
    <row r="5258" ht="10.5">
      <c r="C5258" t="s">
        <v>4688</v>
      </c>
    </row>
    <row r="5259" ht="10.5">
      <c r="C5259" t="s">
        <v>4689</v>
      </c>
    </row>
    <row r="5260" ht="10.5">
      <c r="C5260" t="s">
        <v>4690</v>
      </c>
    </row>
    <row r="5261" ht="10.5">
      <c r="C5261" t="s">
        <v>4691</v>
      </c>
    </row>
    <row r="5262" ht="10.5">
      <c r="C5262" t="s">
        <v>4692</v>
      </c>
    </row>
    <row r="5263" ht="10.5">
      <c r="C5263" t="s">
        <v>4693</v>
      </c>
    </row>
    <row r="5264" ht="10.5">
      <c r="C5264" t="s">
        <v>4694</v>
      </c>
    </row>
    <row r="5265" ht="10.5">
      <c r="C5265" t="s">
        <v>4695</v>
      </c>
    </row>
    <row r="5266" ht="10.5">
      <c r="C5266" t="s">
        <v>4696</v>
      </c>
    </row>
    <row r="5267" ht="10.5">
      <c r="C5267" t="s">
        <v>4697</v>
      </c>
    </row>
    <row r="5268" ht="10.5">
      <c r="C5268" t="s">
        <v>4698</v>
      </c>
    </row>
    <row r="5269" ht="10.5">
      <c r="C5269" t="s">
        <v>4699</v>
      </c>
    </row>
    <row r="5270" ht="10.5">
      <c r="C5270" t="s">
        <v>4700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4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11" width="8.421875" style="7" bestFit="1" customWidth="1"/>
    <col min="12" max="12" width="11.28125" style="7" bestFit="1" customWidth="1"/>
    <col min="13" max="13" width="8.421875" style="7" bestFit="1" customWidth="1"/>
    <col min="14" max="14" width="11.28125" style="7" bestFit="1" customWidth="1"/>
    <col min="15" max="18" width="8.421875" style="7" bestFit="1" customWidth="1"/>
    <col min="19" max="21" width="11.28125" style="7" bestFit="1" customWidth="1"/>
    <col min="22" max="22" width="8.421875" style="7" bestFit="1" customWidth="1"/>
    <col min="23" max="23" width="11.28125" style="7" bestFit="1" customWidth="1"/>
    <col min="24" max="24" width="8.421875" style="7" bestFit="1" customWidth="1"/>
    <col min="25" max="26" width="11.28125" style="7" bestFit="1" customWidth="1"/>
    <col min="27" max="27" width="8.421875" style="7" bestFit="1" customWidth="1"/>
    <col min="28" max="28" width="11.28125" style="7" bestFit="1" customWidth="1"/>
    <col min="29" max="31" width="8.421875" style="7" bestFit="1" customWidth="1"/>
    <col min="32" max="39" width="5.421875" style="7" customWidth="1"/>
    <col min="40" max="40" width="26.421875" style="7" customWidth="1"/>
    <col min="41" max="16384" width="9.140625" style="7" customWidth="1"/>
  </cols>
  <sheetData>
    <row r="1" spans="1:40" ht="23.25" customHeight="1">
      <c r="A1" s="1" t="s">
        <v>119</v>
      </c>
      <c r="B1" s="1"/>
      <c r="C1" s="1"/>
      <c r="D1" s="1"/>
      <c r="E1" s="1" t="s">
        <v>120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3"/>
      <c r="AG1" s="3"/>
      <c r="AH1" s="3"/>
      <c r="AI1" s="3"/>
      <c r="AJ1" s="3"/>
      <c r="AK1" s="3"/>
      <c r="AL1" s="3"/>
      <c r="AM1" s="3"/>
      <c r="AN1" s="6"/>
    </row>
    <row r="2" spans="1:40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 t="s">
        <v>4</v>
      </c>
      <c r="AG3" s="12"/>
      <c r="AH3" s="12"/>
      <c r="AI3" s="12"/>
      <c r="AJ3" s="12"/>
      <c r="AK3" s="12"/>
      <c r="AL3" s="12"/>
      <c r="AM3" s="12"/>
      <c r="AN3" s="14"/>
    </row>
    <row r="4" spans="1:40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 t="s">
        <v>7</v>
      </c>
      <c r="AG4" s="18"/>
      <c r="AH4" s="18"/>
      <c r="AI4" s="18"/>
      <c r="AJ4" s="18"/>
      <c r="AK4" s="18"/>
      <c r="AL4" s="18"/>
      <c r="AM4" s="20"/>
      <c r="AN4" s="21"/>
    </row>
    <row r="5" spans="1:40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2</v>
      </c>
      <c r="I5" s="26">
        <v>3</v>
      </c>
      <c r="J5" s="26">
        <v>6</v>
      </c>
      <c r="K5" s="26">
        <v>8</v>
      </c>
      <c r="L5" s="26">
        <v>16</v>
      </c>
      <c r="M5" s="26">
        <v>20</v>
      </c>
      <c r="N5" s="26">
        <v>21</v>
      </c>
      <c r="O5" s="26">
        <v>24</v>
      </c>
      <c r="P5" s="26">
        <v>25</v>
      </c>
      <c r="Q5" s="26">
        <v>26</v>
      </c>
      <c r="R5" s="26">
        <v>27</v>
      </c>
      <c r="S5" s="26">
        <v>30</v>
      </c>
      <c r="T5" s="26">
        <v>34</v>
      </c>
      <c r="U5" s="26">
        <v>37</v>
      </c>
      <c r="V5" s="26">
        <v>39</v>
      </c>
      <c r="W5" s="26">
        <v>41</v>
      </c>
      <c r="X5" s="26">
        <v>42</v>
      </c>
      <c r="Y5" s="26">
        <v>99</v>
      </c>
      <c r="Z5" s="26">
        <v>103</v>
      </c>
      <c r="AA5" s="26">
        <v>107</v>
      </c>
      <c r="AB5" s="26">
        <v>110</v>
      </c>
      <c r="AC5" s="26">
        <v>111</v>
      </c>
      <c r="AD5" s="26">
        <v>113</v>
      </c>
      <c r="AE5" s="26">
        <v>181</v>
      </c>
      <c r="AF5" s="25">
        <v>300</v>
      </c>
      <c r="AG5" s="26"/>
      <c r="AH5" s="27"/>
      <c r="AI5" s="27"/>
      <c r="AJ5" s="27"/>
      <c r="AK5" s="27"/>
      <c r="AL5" s="27"/>
      <c r="AM5" s="28"/>
      <c r="AN5" s="21"/>
    </row>
    <row r="6" spans="1:40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$B$12 "," 配偶関係")</f>
        <v> 配偶関係</v>
      </c>
      <c r="I6" s="34" t="str">
        <f>HYPERLINK("#分類事項一覧! $B$22 "," 世帯主との続き柄")</f>
        <v> 世帯主との続き柄</v>
      </c>
      <c r="J6" s="34" t="str">
        <f>HYPERLINK("#分類事項一覧! $B$57 "," 年齢")</f>
        <v> 年齢</v>
      </c>
      <c r="K6" s="34" t="str">
        <f>HYPERLINK("#分類事項一覧! $B$319 "," 教育")</f>
        <v> 教育</v>
      </c>
      <c r="L6" s="34" t="str">
        <f>HYPERLINK("#分類事項一覧! $B$556 "," 従業上の地位・雇用形態・起業の有無・従業者規模")</f>
        <v> 従業上の地位・雇用形態・起業の有無・従業者規模</v>
      </c>
      <c r="M6" s="34" t="str">
        <f>HYPERLINK("#分類事項一覧! $B$663 "," 従業上の地位・雇用形態")</f>
        <v> 従業上の地位・雇用形態</v>
      </c>
      <c r="N6" s="34" t="str">
        <f>HYPERLINK("#分類事項一覧! $B$686 "," 従業上の地位・雇用形態・起業の有無")</f>
        <v> 従業上の地位・雇用形態・起業の有無</v>
      </c>
      <c r="O6" s="34" t="str">
        <f>HYPERLINK("#分類事項一覧! $B$776 "," 雇用契約期間の定めの有無")</f>
        <v> 雇用契約期間の定めの有無</v>
      </c>
      <c r="P6" s="34" t="str">
        <f>HYPERLINK("#分類事項一覧! $B$794 "," 雇用契約の更新回数")</f>
        <v> 雇用契約の更新回数</v>
      </c>
      <c r="Q6" s="34" t="str">
        <f>HYPERLINK("#分類事項一覧! $B$808 "," 産業")</f>
        <v> 産業</v>
      </c>
      <c r="R6" s="34" t="str">
        <f>HYPERLINK("#分類事項一覧! $B$1170 "," 職業")</f>
        <v> 職業</v>
      </c>
      <c r="S6" s="34" t="str">
        <f>HYPERLINK("#分類事項一覧! $B$1514 "," 経営組織・従業上の地位・雇用形態")</f>
        <v> 経営組織・従業上の地位・雇用形態</v>
      </c>
      <c r="T6" s="34" t="str">
        <f>HYPERLINK("#分類事項一覧! $B$1610 "," 年間就業日数・就業の規則性・週間就業時間")</f>
        <v> 年間就業日数・就業の規則性・週間就業時間</v>
      </c>
      <c r="U6" s="34" t="str">
        <f>HYPERLINK("#分類事項一覧! $B$1712 "," 所得（主な仕事からの年間収入・収益）")</f>
        <v> 所得（主な仕事からの年間収入・収益）</v>
      </c>
      <c r="V6" s="34" t="str">
        <f>HYPERLINK("#分類事項一覧! $B$1769 "," 継続就業期間")</f>
        <v> 継続就業期間</v>
      </c>
      <c r="W6" s="34" t="str">
        <f>HYPERLINK("#分類事項一覧! $B$1802 "," 現職の雇用形態についている理由")</f>
        <v> 現職の雇用形態についている理由</v>
      </c>
      <c r="X6" s="34" t="str">
        <f>HYPERLINK("#分類事項一覧! $B$1823 "," 就業調整の有無")</f>
        <v> 就業調整の有無</v>
      </c>
      <c r="Y6" s="34" t="str">
        <f>HYPERLINK("#分類事項一覧! $B$3161 "," 現職の従業上の地位・雇用形態")</f>
        <v> 現職の従業上の地位・雇用形態</v>
      </c>
      <c r="Z6" s="34" t="str">
        <f>HYPERLINK("#分類事項一覧! $B$3264 "," 本業の従業上の地位・雇用形態・起業の有無")</f>
        <v> 本業の従業上の地位・雇用形態・起業の有無</v>
      </c>
      <c r="AA6" s="34" t="str">
        <f>HYPERLINK("#分類事項一覧! $B$3339 "," 本業の産業")</f>
        <v> 本業の産業</v>
      </c>
      <c r="AB6" s="34" t="str">
        <f>HYPERLINK("#分類事項一覧! $B$3412 "," 本業の年間就業日数・就業の規則性・週間就業時間")</f>
        <v> 本業の年間就業日数・就業の規則性・週間就業時間</v>
      </c>
      <c r="AC6" s="34" t="str">
        <f>HYPERLINK("#分類事項一覧! $B$3450 "," 本業の所得")</f>
        <v> 本業の所得</v>
      </c>
      <c r="AD6" s="34" t="str">
        <f>HYPERLINK("#分類事項一覧! $B$3483 "," 副業の産業")</f>
        <v> 副業の産業</v>
      </c>
      <c r="AE6" s="35" t="str">
        <f>HYPERLINK("#分類事項一覧! $B$4769 "," 一般・単身世帯")</f>
        <v> 一般・単身世帯</v>
      </c>
      <c r="AF6" s="37" t="str">
        <f>HYPERLINK("#分類事項一覧! $B$5054 "," 地域区分")</f>
        <v> 地域区分</v>
      </c>
      <c r="AG6" s="38" t="s">
        <v>36</v>
      </c>
      <c r="AH6" s="39" t="s">
        <v>37</v>
      </c>
      <c r="AI6" s="38" t="s">
        <v>4702</v>
      </c>
      <c r="AJ6" s="99" t="s">
        <v>4703</v>
      </c>
      <c r="AK6" s="38" t="s">
        <v>38</v>
      </c>
      <c r="AL6" s="38" t="s">
        <v>39</v>
      </c>
      <c r="AM6" s="40" t="s">
        <v>40</v>
      </c>
      <c r="AN6" s="41" t="s">
        <v>13</v>
      </c>
    </row>
    <row r="7" spans="1:40" s="52" customFormat="1" ht="12">
      <c r="A7" s="42" t="s">
        <v>121</v>
      </c>
      <c r="B7" s="43" t="s">
        <v>15</v>
      </c>
      <c r="C7" s="44" t="s">
        <v>121</v>
      </c>
      <c r="D7" s="45" t="s">
        <v>122</v>
      </c>
      <c r="E7" s="46" t="s">
        <v>21</v>
      </c>
      <c r="F7" s="46" t="s">
        <v>18</v>
      </c>
      <c r="G7" s="47">
        <v>3</v>
      </c>
      <c r="H7" s="48"/>
      <c r="I7" s="48"/>
      <c r="J7" s="48">
        <v>14</v>
      </c>
      <c r="K7" s="48"/>
      <c r="L7" s="48"/>
      <c r="M7" s="48"/>
      <c r="N7" s="48">
        <v>16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7">
        <v>117</v>
      </c>
      <c r="AG7" s="48" t="s">
        <v>41</v>
      </c>
      <c r="AH7" s="50" t="s">
        <v>41</v>
      </c>
      <c r="AI7" s="50" t="s">
        <v>41</v>
      </c>
      <c r="AJ7" s="50" t="s">
        <v>41</v>
      </c>
      <c r="AK7" s="50"/>
      <c r="AL7" s="50"/>
      <c r="AM7" s="50"/>
      <c r="AN7" s="51"/>
    </row>
    <row r="8" spans="1:40" s="52" customFormat="1" ht="24">
      <c r="A8" s="53" t="s">
        <v>121</v>
      </c>
      <c r="B8" s="54" t="s">
        <v>20</v>
      </c>
      <c r="C8" s="55" t="s">
        <v>121</v>
      </c>
      <c r="D8" s="56" t="s">
        <v>124</v>
      </c>
      <c r="E8" s="57" t="s">
        <v>123</v>
      </c>
      <c r="F8" s="57" t="s">
        <v>18</v>
      </c>
      <c r="G8" s="58">
        <v>3</v>
      </c>
      <c r="H8" s="59"/>
      <c r="I8" s="59"/>
      <c r="J8" s="59">
        <v>14</v>
      </c>
      <c r="K8" s="59"/>
      <c r="L8" s="59"/>
      <c r="M8" s="59"/>
      <c r="N8" s="59"/>
      <c r="O8" s="59">
        <v>12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8">
        <v>117</v>
      </c>
      <c r="AG8" s="59" t="s">
        <v>41</v>
      </c>
      <c r="AH8" s="61" t="s">
        <v>41</v>
      </c>
      <c r="AI8" s="61" t="s">
        <v>41</v>
      </c>
      <c r="AJ8" s="61" t="s">
        <v>41</v>
      </c>
      <c r="AK8" s="61"/>
      <c r="AL8" s="61"/>
      <c r="AM8" s="61"/>
      <c r="AN8" s="62"/>
    </row>
    <row r="9" spans="1:40" s="52" customFormat="1" ht="36">
      <c r="A9" s="53" t="s">
        <v>121</v>
      </c>
      <c r="B9" s="54" t="s">
        <v>23</v>
      </c>
      <c r="C9" s="63" t="s">
        <v>121</v>
      </c>
      <c r="D9" s="64" t="s">
        <v>126</v>
      </c>
      <c r="E9" s="57" t="s">
        <v>125</v>
      </c>
      <c r="F9" s="57" t="s">
        <v>18</v>
      </c>
      <c r="G9" s="58">
        <v>3</v>
      </c>
      <c r="H9" s="59"/>
      <c r="I9" s="59"/>
      <c r="J9" s="59">
        <v>14</v>
      </c>
      <c r="K9" s="59"/>
      <c r="L9" s="59"/>
      <c r="M9" s="59"/>
      <c r="N9" s="59"/>
      <c r="O9" s="59"/>
      <c r="P9" s="59">
        <v>8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8">
        <v>117</v>
      </c>
      <c r="AG9" s="59" t="s">
        <v>41</v>
      </c>
      <c r="AH9" s="61" t="s">
        <v>41</v>
      </c>
      <c r="AI9" s="61" t="s">
        <v>41</v>
      </c>
      <c r="AJ9" s="61" t="s">
        <v>41</v>
      </c>
      <c r="AK9" s="61"/>
      <c r="AL9" s="61"/>
      <c r="AM9" s="61"/>
      <c r="AN9" s="62"/>
    </row>
    <row r="10" spans="1:40" s="52" customFormat="1" ht="24">
      <c r="A10" s="53" t="s">
        <v>127</v>
      </c>
      <c r="B10" s="54" t="s">
        <v>29</v>
      </c>
      <c r="C10" s="63" t="s">
        <v>127</v>
      </c>
      <c r="D10" s="64" t="s">
        <v>128</v>
      </c>
      <c r="E10" s="57" t="s">
        <v>123</v>
      </c>
      <c r="F10" s="57" t="s">
        <v>18</v>
      </c>
      <c r="G10" s="58">
        <v>3</v>
      </c>
      <c r="H10" s="59"/>
      <c r="I10" s="59"/>
      <c r="J10" s="59" t="s">
        <v>65</v>
      </c>
      <c r="K10" s="59"/>
      <c r="L10" s="59"/>
      <c r="M10" s="59" t="s">
        <v>129</v>
      </c>
      <c r="N10" s="59"/>
      <c r="O10" s="59">
        <v>12</v>
      </c>
      <c r="P10" s="59"/>
      <c r="Q10" s="59"/>
      <c r="R10" s="59"/>
      <c r="S10" s="59"/>
      <c r="T10" s="59"/>
      <c r="U10" s="59"/>
      <c r="V10" s="59">
        <v>9</v>
      </c>
      <c r="W10" s="59"/>
      <c r="X10" s="59"/>
      <c r="Y10" s="59"/>
      <c r="Z10" s="59"/>
      <c r="AA10" s="59"/>
      <c r="AB10" s="59"/>
      <c r="AC10" s="59"/>
      <c r="AD10" s="59"/>
      <c r="AE10" s="59"/>
      <c r="AF10" s="58">
        <v>117</v>
      </c>
      <c r="AG10" s="59" t="s">
        <v>41</v>
      </c>
      <c r="AH10" s="61" t="s">
        <v>41</v>
      </c>
      <c r="AI10" s="61" t="s">
        <v>41</v>
      </c>
      <c r="AJ10" s="61" t="s">
        <v>41</v>
      </c>
      <c r="AK10" s="61"/>
      <c r="AL10" s="61"/>
      <c r="AM10" s="61"/>
      <c r="AN10" s="62"/>
    </row>
    <row r="11" spans="1:40" s="52" customFormat="1" ht="12">
      <c r="A11" s="53" t="s">
        <v>130</v>
      </c>
      <c r="B11" s="54" t="s">
        <v>15</v>
      </c>
      <c r="C11" s="63" t="s">
        <v>130</v>
      </c>
      <c r="D11" s="64" t="s">
        <v>131</v>
      </c>
      <c r="E11" s="57" t="s">
        <v>21</v>
      </c>
      <c r="F11" s="57" t="s">
        <v>18</v>
      </c>
      <c r="G11" s="58">
        <v>3</v>
      </c>
      <c r="H11" s="59"/>
      <c r="I11" s="59"/>
      <c r="J11" s="59">
        <v>14</v>
      </c>
      <c r="K11" s="59"/>
      <c r="L11" s="59"/>
      <c r="M11" s="59"/>
      <c r="N11" s="59" t="s">
        <v>72</v>
      </c>
      <c r="O11" s="59"/>
      <c r="P11" s="59"/>
      <c r="Q11" s="59">
        <v>21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8">
        <v>117</v>
      </c>
      <c r="AG11" s="59" t="s">
        <v>41</v>
      </c>
      <c r="AH11" s="61" t="s">
        <v>41</v>
      </c>
      <c r="AI11" s="61" t="s">
        <v>41</v>
      </c>
      <c r="AJ11" s="61" t="s">
        <v>41</v>
      </c>
      <c r="AK11" s="61"/>
      <c r="AL11" s="61"/>
      <c r="AM11" s="61"/>
      <c r="AN11" s="62"/>
    </row>
    <row r="12" spans="1:40" s="52" customFormat="1" ht="12">
      <c r="A12" s="53" t="s">
        <v>130</v>
      </c>
      <c r="B12" s="54" t="s">
        <v>20</v>
      </c>
      <c r="C12" s="63" t="s">
        <v>130</v>
      </c>
      <c r="D12" s="64" t="s">
        <v>132</v>
      </c>
      <c r="E12" s="57" t="s">
        <v>21</v>
      </c>
      <c r="F12" s="57" t="s">
        <v>96</v>
      </c>
      <c r="G12" s="58">
        <v>3</v>
      </c>
      <c r="H12" s="59"/>
      <c r="I12" s="59"/>
      <c r="J12" s="59"/>
      <c r="K12" s="59"/>
      <c r="L12" s="59"/>
      <c r="M12" s="59"/>
      <c r="N12" s="59" t="s">
        <v>72</v>
      </c>
      <c r="O12" s="59"/>
      <c r="P12" s="59"/>
      <c r="Q12" s="59">
        <v>21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8">
        <v>117</v>
      </c>
      <c r="AG12" s="59" t="s">
        <v>41</v>
      </c>
      <c r="AH12" s="61" t="s">
        <v>41</v>
      </c>
      <c r="AI12" s="61" t="s">
        <v>41</v>
      </c>
      <c r="AJ12" s="61" t="s">
        <v>41</v>
      </c>
      <c r="AK12" s="61"/>
      <c r="AL12" s="61"/>
      <c r="AM12" s="61"/>
      <c r="AN12" s="62"/>
    </row>
    <row r="13" spans="1:40" s="52" customFormat="1" ht="12">
      <c r="A13" s="53" t="s">
        <v>133</v>
      </c>
      <c r="B13" s="54" t="s">
        <v>15</v>
      </c>
      <c r="C13" s="63" t="s">
        <v>133</v>
      </c>
      <c r="D13" s="64" t="s">
        <v>134</v>
      </c>
      <c r="E13" s="57" t="s">
        <v>21</v>
      </c>
      <c r="F13" s="57" t="s">
        <v>18</v>
      </c>
      <c r="G13" s="58">
        <v>3</v>
      </c>
      <c r="H13" s="59"/>
      <c r="I13" s="59"/>
      <c r="J13" s="59">
        <v>14</v>
      </c>
      <c r="K13" s="59"/>
      <c r="L13" s="59"/>
      <c r="M13" s="59"/>
      <c r="N13" s="59" t="s">
        <v>72</v>
      </c>
      <c r="O13" s="59"/>
      <c r="P13" s="59"/>
      <c r="Q13" s="59"/>
      <c r="R13" s="59">
        <v>13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8">
        <v>117</v>
      </c>
      <c r="AG13" s="59" t="s">
        <v>41</v>
      </c>
      <c r="AH13" s="61" t="s">
        <v>41</v>
      </c>
      <c r="AI13" s="61" t="s">
        <v>41</v>
      </c>
      <c r="AJ13" s="61" t="s">
        <v>41</v>
      </c>
      <c r="AK13" s="61"/>
      <c r="AL13" s="61"/>
      <c r="AM13" s="61"/>
      <c r="AN13" s="62"/>
    </row>
    <row r="14" spans="1:40" s="52" customFormat="1" ht="12">
      <c r="A14" s="53" t="s">
        <v>133</v>
      </c>
      <c r="B14" s="54" t="s">
        <v>20</v>
      </c>
      <c r="C14" s="63" t="s">
        <v>133</v>
      </c>
      <c r="D14" s="64" t="s">
        <v>135</v>
      </c>
      <c r="E14" s="57" t="s">
        <v>21</v>
      </c>
      <c r="F14" s="57" t="s">
        <v>96</v>
      </c>
      <c r="G14" s="58">
        <v>3</v>
      </c>
      <c r="H14" s="59"/>
      <c r="I14" s="59"/>
      <c r="J14" s="59"/>
      <c r="K14" s="59"/>
      <c r="L14" s="59"/>
      <c r="M14" s="59"/>
      <c r="N14" s="59" t="s">
        <v>72</v>
      </c>
      <c r="O14" s="59"/>
      <c r="P14" s="59"/>
      <c r="Q14" s="59"/>
      <c r="R14" s="59">
        <v>13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8">
        <v>117</v>
      </c>
      <c r="AG14" s="59" t="s">
        <v>41</v>
      </c>
      <c r="AH14" s="61" t="s">
        <v>41</v>
      </c>
      <c r="AI14" s="61" t="s">
        <v>41</v>
      </c>
      <c r="AJ14" s="61" t="s">
        <v>41</v>
      </c>
      <c r="AK14" s="61"/>
      <c r="AL14" s="61"/>
      <c r="AM14" s="61"/>
      <c r="AN14" s="62"/>
    </row>
    <row r="15" spans="1:40" s="52" customFormat="1" ht="12">
      <c r="A15" s="53" t="s">
        <v>136</v>
      </c>
      <c r="B15" s="54" t="s">
        <v>29</v>
      </c>
      <c r="C15" s="63" t="s">
        <v>136</v>
      </c>
      <c r="D15" s="64" t="s">
        <v>137</v>
      </c>
      <c r="E15" s="57" t="s">
        <v>21</v>
      </c>
      <c r="F15" s="57" t="s">
        <v>18</v>
      </c>
      <c r="G15" s="58">
        <v>3</v>
      </c>
      <c r="H15" s="59"/>
      <c r="I15" s="59"/>
      <c r="J15" s="59"/>
      <c r="K15" s="59">
        <v>12</v>
      </c>
      <c r="L15" s="59"/>
      <c r="M15" s="59"/>
      <c r="N15" s="59"/>
      <c r="O15" s="59"/>
      <c r="P15" s="59"/>
      <c r="Q15" s="59">
        <v>21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8">
        <v>117</v>
      </c>
      <c r="AG15" s="59" t="s">
        <v>41</v>
      </c>
      <c r="AH15" s="61" t="s">
        <v>41</v>
      </c>
      <c r="AI15" s="61" t="s">
        <v>41</v>
      </c>
      <c r="AJ15" s="61" t="s">
        <v>41</v>
      </c>
      <c r="AK15" s="61"/>
      <c r="AL15" s="61"/>
      <c r="AM15" s="61"/>
      <c r="AN15" s="62"/>
    </row>
    <row r="16" spans="1:40" s="52" customFormat="1" ht="12">
      <c r="A16" s="53" t="s">
        <v>138</v>
      </c>
      <c r="B16" s="54" t="s">
        <v>29</v>
      </c>
      <c r="C16" s="65" t="s">
        <v>138</v>
      </c>
      <c r="D16" s="66" t="s">
        <v>139</v>
      </c>
      <c r="E16" s="57" t="s">
        <v>21</v>
      </c>
      <c r="F16" s="57" t="s">
        <v>18</v>
      </c>
      <c r="G16" s="58">
        <v>3</v>
      </c>
      <c r="H16" s="59"/>
      <c r="I16" s="59"/>
      <c r="J16" s="59"/>
      <c r="K16" s="59">
        <v>12</v>
      </c>
      <c r="L16" s="59"/>
      <c r="M16" s="59"/>
      <c r="N16" s="59"/>
      <c r="O16" s="59"/>
      <c r="P16" s="59"/>
      <c r="Q16" s="59"/>
      <c r="R16" s="59">
        <v>13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8">
        <v>117</v>
      </c>
      <c r="AG16" s="59" t="s">
        <v>41</v>
      </c>
      <c r="AH16" s="61" t="s">
        <v>41</v>
      </c>
      <c r="AI16" s="61" t="s">
        <v>41</v>
      </c>
      <c r="AJ16" s="61" t="s">
        <v>41</v>
      </c>
      <c r="AK16" s="61"/>
      <c r="AL16" s="61"/>
      <c r="AM16" s="61"/>
      <c r="AN16" s="62"/>
    </row>
    <row r="17" spans="1:40" s="52" customFormat="1" ht="12">
      <c r="A17" s="53" t="s">
        <v>140</v>
      </c>
      <c r="B17" s="54" t="s">
        <v>29</v>
      </c>
      <c r="C17" s="65" t="s">
        <v>140</v>
      </c>
      <c r="D17" s="66" t="s">
        <v>141</v>
      </c>
      <c r="E17" s="57" t="s">
        <v>21</v>
      </c>
      <c r="F17" s="57" t="s">
        <v>18</v>
      </c>
      <c r="G17" s="58">
        <v>3</v>
      </c>
      <c r="H17" s="59"/>
      <c r="I17" s="59"/>
      <c r="J17" s="59"/>
      <c r="K17" s="59"/>
      <c r="L17" s="59"/>
      <c r="M17" s="59"/>
      <c r="N17" s="59">
        <v>14</v>
      </c>
      <c r="O17" s="59"/>
      <c r="P17" s="59"/>
      <c r="Q17" s="59">
        <v>21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8">
        <v>117</v>
      </c>
      <c r="AG17" s="59" t="s">
        <v>41</v>
      </c>
      <c r="AH17" s="61" t="s">
        <v>41</v>
      </c>
      <c r="AI17" s="61" t="s">
        <v>41</v>
      </c>
      <c r="AJ17" s="61" t="s">
        <v>41</v>
      </c>
      <c r="AK17" s="61"/>
      <c r="AL17" s="61"/>
      <c r="AM17" s="61"/>
      <c r="AN17" s="62"/>
    </row>
    <row r="18" spans="1:40" s="52" customFormat="1" ht="12">
      <c r="A18" s="53" t="s">
        <v>142</v>
      </c>
      <c r="B18" s="54" t="s">
        <v>29</v>
      </c>
      <c r="C18" s="65" t="s">
        <v>142</v>
      </c>
      <c r="D18" s="66" t="s">
        <v>143</v>
      </c>
      <c r="E18" s="57" t="s">
        <v>21</v>
      </c>
      <c r="F18" s="57" t="s">
        <v>18</v>
      </c>
      <c r="G18" s="58">
        <v>3</v>
      </c>
      <c r="H18" s="59"/>
      <c r="I18" s="59"/>
      <c r="J18" s="59"/>
      <c r="K18" s="59"/>
      <c r="L18" s="59"/>
      <c r="M18" s="59"/>
      <c r="N18" s="59">
        <v>14</v>
      </c>
      <c r="O18" s="59"/>
      <c r="P18" s="59"/>
      <c r="Q18" s="59"/>
      <c r="R18" s="59">
        <v>13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8">
        <v>117</v>
      </c>
      <c r="AG18" s="59" t="s">
        <v>41</v>
      </c>
      <c r="AH18" s="61" t="s">
        <v>41</v>
      </c>
      <c r="AI18" s="61" t="s">
        <v>41</v>
      </c>
      <c r="AJ18" s="61" t="s">
        <v>41</v>
      </c>
      <c r="AK18" s="61"/>
      <c r="AL18" s="61"/>
      <c r="AM18" s="61"/>
      <c r="AN18" s="62"/>
    </row>
    <row r="19" spans="1:40" s="15" customFormat="1" ht="12">
      <c r="A19" s="67">
        <v>16</v>
      </c>
      <c r="B19" s="68" t="s">
        <v>29</v>
      </c>
      <c r="C19" s="69" t="s">
        <v>144</v>
      </c>
      <c r="D19" s="70" t="s">
        <v>145</v>
      </c>
      <c r="E19" s="57" t="s">
        <v>21</v>
      </c>
      <c r="F19" s="57" t="s">
        <v>18</v>
      </c>
      <c r="G19" s="58">
        <v>3</v>
      </c>
      <c r="H19" s="59"/>
      <c r="I19" s="59"/>
      <c r="J19" s="59"/>
      <c r="K19" s="59"/>
      <c r="L19" s="59"/>
      <c r="M19" s="59"/>
      <c r="N19" s="59"/>
      <c r="O19" s="59"/>
      <c r="P19" s="59"/>
      <c r="Q19" s="59">
        <v>21</v>
      </c>
      <c r="R19" s="59"/>
      <c r="S19" s="59">
        <v>8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8">
        <v>117</v>
      </c>
      <c r="AG19" s="59" t="s">
        <v>41</v>
      </c>
      <c r="AH19" s="61" t="s">
        <v>41</v>
      </c>
      <c r="AI19" s="61" t="s">
        <v>41</v>
      </c>
      <c r="AJ19" s="61" t="s">
        <v>41</v>
      </c>
      <c r="AK19" s="61"/>
      <c r="AL19" s="61"/>
      <c r="AM19" s="61"/>
      <c r="AN19" s="62"/>
    </row>
    <row r="20" spans="1:40" s="15" customFormat="1" ht="12">
      <c r="A20" s="67">
        <v>17</v>
      </c>
      <c r="B20" s="68" t="s">
        <v>29</v>
      </c>
      <c r="C20" s="69" t="s">
        <v>146</v>
      </c>
      <c r="D20" s="70" t="s">
        <v>147</v>
      </c>
      <c r="E20" s="57" t="s">
        <v>21</v>
      </c>
      <c r="F20" s="57" t="s">
        <v>18</v>
      </c>
      <c r="G20" s="58">
        <v>3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>
        <v>13</v>
      </c>
      <c r="S20" s="59">
        <v>8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8">
        <v>117</v>
      </c>
      <c r="AG20" s="59" t="s">
        <v>41</v>
      </c>
      <c r="AH20" s="61" t="s">
        <v>41</v>
      </c>
      <c r="AI20" s="61" t="s">
        <v>41</v>
      </c>
      <c r="AJ20" s="61" t="s">
        <v>41</v>
      </c>
      <c r="AK20" s="61"/>
      <c r="AL20" s="61"/>
      <c r="AM20" s="61"/>
      <c r="AN20" s="62"/>
    </row>
    <row r="21" spans="1:40" s="15" customFormat="1" ht="12">
      <c r="A21" s="67">
        <v>18</v>
      </c>
      <c r="B21" s="68" t="s">
        <v>29</v>
      </c>
      <c r="C21" s="69" t="s">
        <v>148</v>
      </c>
      <c r="D21" s="70" t="s">
        <v>149</v>
      </c>
      <c r="E21" s="57" t="s">
        <v>21</v>
      </c>
      <c r="F21" s="57" t="s">
        <v>18</v>
      </c>
      <c r="G21" s="58">
        <v>3</v>
      </c>
      <c r="H21" s="59">
        <v>2</v>
      </c>
      <c r="I21" s="59"/>
      <c r="J21" s="59">
        <v>14</v>
      </c>
      <c r="K21" s="59"/>
      <c r="L21" s="59"/>
      <c r="M21" s="59">
        <v>4</v>
      </c>
      <c r="N21" s="59"/>
      <c r="O21" s="59"/>
      <c r="P21" s="59"/>
      <c r="Q21" s="59"/>
      <c r="R21" s="59"/>
      <c r="S21" s="59"/>
      <c r="T21" s="59">
        <v>45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8">
        <v>117</v>
      </c>
      <c r="AG21" s="59" t="s">
        <v>41</v>
      </c>
      <c r="AH21" s="61" t="s">
        <v>41</v>
      </c>
      <c r="AI21" s="61" t="s">
        <v>41</v>
      </c>
      <c r="AJ21" s="61" t="s">
        <v>41</v>
      </c>
      <c r="AK21" s="61"/>
      <c r="AL21" s="61"/>
      <c r="AM21" s="61"/>
      <c r="AN21" s="62"/>
    </row>
    <row r="22" spans="1:40" s="15" customFormat="1" ht="12">
      <c r="A22" s="67">
        <v>19</v>
      </c>
      <c r="B22" s="68" t="s">
        <v>29</v>
      </c>
      <c r="C22" s="69" t="s">
        <v>150</v>
      </c>
      <c r="D22" s="70" t="s">
        <v>151</v>
      </c>
      <c r="E22" s="57" t="s">
        <v>21</v>
      </c>
      <c r="F22" s="57" t="s">
        <v>18</v>
      </c>
      <c r="G22" s="58">
        <v>3</v>
      </c>
      <c r="H22" s="59"/>
      <c r="I22" s="59"/>
      <c r="J22" s="59"/>
      <c r="K22" s="59"/>
      <c r="L22" s="59"/>
      <c r="M22" s="59"/>
      <c r="N22" s="59">
        <v>14</v>
      </c>
      <c r="O22" s="59"/>
      <c r="P22" s="59"/>
      <c r="Q22" s="59">
        <v>4</v>
      </c>
      <c r="R22" s="59"/>
      <c r="S22" s="59"/>
      <c r="T22" s="59">
        <v>34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8">
        <v>117</v>
      </c>
      <c r="AG22" s="59" t="s">
        <v>41</v>
      </c>
      <c r="AH22" s="61" t="s">
        <v>41</v>
      </c>
      <c r="AI22" s="61" t="s">
        <v>41</v>
      </c>
      <c r="AJ22" s="61" t="s">
        <v>41</v>
      </c>
      <c r="AK22" s="61"/>
      <c r="AL22" s="61"/>
      <c r="AM22" s="61"/>
      <c r="AN22" s="62"/>
    </row>
    <row r="23" spans="1:40" s="15" customFormat="1" ht="12">
      <c r="A23" s="67">
        <v>20</v>
      </c>
      <c r="B23" s="68" t="s">
        <v>29</v>
      </c>
      <c r="C23" s="69" t="s">
        <v>152</v>
      </c>
      <c r="D23" s="70" t="s">
        <v>153</v>
      </c>
      <c r="E23" s="57" t="s">
        <v>21</v>
      </c>
      <c r="F23" s="57" t="s">
        <v>18</v>
      </c>
      <c r="G23" s="58">
        <v>3</v>
      </c>
      <c r="H23" s="59"/>
      <c r="I23" s="59"/>
      <c r="J23" s="59"/>
      <c r="K23" s="59"/>
      <c r="L23" s="59">
        <v>38</v>
      </c>
      <c r="M23" s="59"/>
      <c r="N23" s="59"/>
      <c r="O23" s="59"/>
      <c r="P23" s="59"/>
      <c r="Q23" s="59">
        <v>21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8">
        <v>117</v>
      </c>
      <c r="AG23" s="59" t="s">
        <v>41</v>
      </c>
      <c r="AH23" s="61" t="s">
        <v>41</v>
      </c>
      <c r="AI23" s="61" t="s">
        <v>41</v>
      </c>
      <c r="AJ23" s="61" t="s">
        <v>41</v>
      </c>
      <c r="AK23" s="61"/>
      <c r="AL23" s="61"/>
      <c r="AM23" s="61"/>
      <c r="AN23" s="62"/>
    </row>
    <row r="24" spans="1:40" s="15" customFormat="1" ht="12">
      <c r="A24" s="67">
        <v>21</v>
      </c>
      <c r="B24" s="68" t="s">
        <v>29</v>
      </c>
      <c r="C24" s="69" t="s">
        <v>154</v>
      </c>
      <c r="D24" s="70" t="s">
        <v>155</v>
      </c>
      <c r="E24" s="57" t="s">
        <v>21</v>
      </c>
      <c r="F24" s="57" t="s">
        <v>18</v>
      </c>
      <c r="G24" s="58">
        <v>3</v>
      </c>
      <c r="H24" s="59"/>
      <c r="I24" s="59"/>
      <c r="J24" s="59"/>
      <c r="K24" s="59"/>
      <c r="L24" s="59">
        <v>38</v>
      </c>
      <c r="M24" s="59"/>
      <c r="N24" s="59"/>
      <c r="O24" s="59"/>
      <c r="P24" s="59"/>
      <c r="Q24" s="59"/>
      <c r="R24" s="59">
        <v>13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8">
        <v>117</v>
      </c>
      <c r="AG24" s="59" t="s">
        <v>41</v>
      </c>
      <c r="AH24" s="61" t="s">
        <v>41</v>
      </c>
      <c r="AI24" s="61" t="s">
        <v>41</v>
      </c>
      <c r="AJ24" s="61" t="s">
        <v>41</v>
      </c>
      <c r="AK24" s="61"/>
      <c r="AL24" s="61"/>
      <c r="AM24" s="61"/>
      <c r="AN24" s="62"/>
    </row>
    <row r="25" spans="1:40" s="15" customFormat="1" ht="12">
      <c r="A25" s="67">
        <v>22</v>
      </c>
      <c r="B25" s="68" t="s">
        <v>15</v>
      </c>
      <c r="C25" s="69" t="s">
        <v>156</v>
      </c>
      <c r="D25" s="70" t="s">
        <v>157</v>
      </c>
      <c r="E25" s="57" t="s">
        <v>21</v>
      </c>
      <c r="F25" s="57" t="s">
        <v>18</v>
      </c>
      <c r="G25" s="58">
        <v>3</v>
      </c>
      <c r="H25" s="59"/>
      <c r="I25" s="59"/>
      <c r="J25" s="59"/>
      <c r="K25" s="59"/>
      <c r="L25" s="59"/>
      <c r="M25" s="59">
        <v>2</v>
      </c>
      <c r="N25" s="59"/>
      <c r="O25" s="59"/>
      <c r="P25" s="59"/>
      <c r="Q25" s="59">
        <v>21</v>
      </c>
      <c r="R25" s="59"/>
      <c r="S25" s="59"/>
      <c r="T25" s="59"/>
      <c r="U25" s="59"/>
      <c r="V25" s="59" t="s">
        <v>129</v>
      </c>
      <c r="W25" s="59"/>
      <c r="X25" s="59"/>
      <c r="Y25" s="59"/>
      <c r="Z25" s="59"/>
      <c r="AA25" s="59"/>
      <c r="AB25" s="59"/>
      <c r="AC25" s="59"/>
      <c r="AD25" s="59"/>
      <c r="AE25" s="59"/>
      <c r="AF25" s="58">
        <v>117</v>
      </c>
      <c r="AG25" s="59" t="s">
        <v>41</v>
      </c>
      <c r="AH25" s="61" t="s">
        <v>41</v>
      </c>
      <c r="AI25" s="61" t="s">
        <v>41</v>
      </c>
      <c r="AJ25" s="61" t="s">
        <v>41</v>
      </c>
      <c r="AK25" s="61"/>
      <c r="AL25" s="61"/>
      <c r="AM25" s="61"/>
      <c r="AN25" s="62"/>
    </row>
    <row r="26" spans="1:40" s="15" customFormat="1" ht="12">
      <c r="A26" s="67">
        <v>22</v>
      </c>
      <c r="B26" s="68" t="s">
        <v>20</v>
      </c>
      <c r="C26" s="69" t="s">
        <v>156</v>
      </c>
      <c r="D26" s="70" t="s">
        <v>159</v>
      </c>
      <c r="E26" s="57" t="s">
        <v>21</v>
      </c>
      <c r="F26" s="57" t="s">
        <v>158</v>
      </c>
      <c r="G26" s="58">
        <v>3</v>
      </c>
      <c r="H26" s="59"/>
      <c r="I26" s="59"/>
      <c r="J26" s="59"/>
      <c r="K26" s="59"/>
      <c r="L26" s="59"/>
      <c r="M26" s="59">
        <v>2</v>
      </c>
      <c r="N26" s="59"/>
      <c r="O26" s="59"/>
      <c r="P26" s="59"/>
      <c r="Q26" s="59">
        <v>21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8">
        <v>117</v>
      </c>
      <c r="AG26" s="59" t="s">
        <v>41</v>
      </c>
      <c r="AH26" s="61" t="s">
        <v>41</v>
      </c>
      <c r="AI26" s="61" t="s">
        <v>41</v>
      </c>
      <c r="AJ26" s="61" t="s">
        <v>41</v>
      </c>
      <c r="AK26" s="61"/>
      <c r="AL26" s="61"/>
      <c r="AM26" s="61"/>
      <c r="AN26" s="62"/>
    </row>
    <row r="27" spans="1:40" s="15" customFormat="1" ht="12">
      <c r="A27" s="67">
        <v>22</v>
      </c>
      <c r="B27" s="68" t="s">
        <v>23</v>
      </c>
      <c r="C27" s="69" t="s">
        <v>156</v>
      </c>
      <c r="D27" s="70" t="s">
        <v>160</v>
      </c>
      <c r="E27" s="57" t="s">
        <v>21</v>
      </c>
      <c r="F27" s="57" t="s">
        <v>18</v>
      </c>
      <c r="G27" s="58">
        <v>3</v>
      </c>
      <c r="H27" s="59"/>
      <c r="I27" s="59"/>
      <c r="J27" s="59"/>
      <c r="K27" s="59"/>
      <c r="L27" s="59"/>
      <c r="M27" s="59">
        <v>2</v>
      </c>
      <c r="N27" s="59"/>
      <c r="O27" s="59"/>
      <c r="P27" s="59"/>
      <c r="Q27" s="59"/>
      <c r="R27" s="59">
        <v>13</v>
      </c>
      <c r="S27" s="59"/>
      <c r="T27" s="59"/>
      <c r="U27" s="59"/>
      <c r="V27" s="59" t="s">
        <v>129</v>
      </c>
      <c r="W27" s="59"/>
      <c r="X27" s="59"/>
      <c r="Y27" s="59"/>
      <c r="Z27" s="59"/>
      <c r="AA27" s="59"/>
      <c r="AB27" s="59"/>
      <c r="AC27" s="59"/>
      <c r="AD27" s="59"/>
      <c r="AE27" s="59"/>
      <c r="AF27" s="58">
        <v>117</v>
      </c>
      <c r="AG27" s="59" t="s">
        <v>41</v>
      </c>
      <c r="AH27" s="61" t="s">
        <v>41</v>
      </c>
      <c r="AI27" s="61" t="s">
        <v>41</v>
      </c>
      <c r="AJ27" s="61" t="s">
        <v>41</v>
      </c>
      <c r="AK27" s="61"/>
      <c r="AL27" s="61"/>
      <c r="AM27" s="61"/>
      <c r="AN27" s="62"/>
    </row>
    <row r="28" spans="1:40" s="15" customFormat="1" ht="12">
      <c r="A28" s="67">
        <v>22</v>
      </c>
      <c r="B28" s="68" t="s">
        <v>25</v>
      </c>
      <c r="C28" s="69" t="s">
        <v>156</v>
      </c>
      <c r="D28" s="70" t="s">
        <v>161</v>
      </c>
      <c r="E28" s="57" t="s">
        <v>21</v>
      </c>
      <c r="F28" s="57" t="s">
        <v>158</v>
      </c>
      <c r="G28" s="58">
        <v>3</v>
      </c>
      <c r="H28" s="59"/>
      <c r="I28" s="59"/>
      <c r="J28" s="59"/>
      <c r="K28" s="59"/>
      <c r="L28" s="59"/>
      <c r="M28" s="59">
        <v>2</v>
      </c>
      <c r="N28" s="59"/>
      <c r="O28" s="59"/>
      <c r="P28" s="59"/>
      <c r="Q28" s="59"/>
      <c r="R28" s="59">
        <v>13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8">
        <v>117</v>
      </c>
      <c r="AG28" s="59" t="s">
        <v>41</v>
      </c>
      <c r="AH28" s="61" t="s">
        <v>41</v>
      </c>
      <c r="AI28" s="61" t="s">
        <v>41</v>
      </c>
      <c r="AJ28" s="61" t="s">
        <v>41</v>
      </c>
      <c r="AK28" s="61"/>
      <c r="AL28" s="61"/>
      <c r="AM28" s="61"/>
      <c r="AN28" s="62"/>
    </row>
    <row r="29" spans="1:40" s="15" customFormat="1" ht="12">
      <c r="A29" s="67">
        <v>22</v>
      </c>
      <c r="B29" s="68" t="s">
        <v>98</v>
      </c>
      <c r="C29" s="69" t="s">
        <v>156</v>
      </c>
      <c r="D29" s="70" t="s">
        <v>162</v>
      </c>
      <c r="E29" s="57" t="s">
        <v>21</v>
      </c>
      <c r="F29" s="57" t="s">
        <v>18</v>
      </c>
      <c r="G29" s="58">
        <v>3</v>
      </c>
      <c r="H29" s="59"/>
      <c r="I29" s="59"/>
      <c r="J29" s="59"/>
      <c r="K29" s="59"/>
      <c r="L29" s="59"/>
      <c r="M29" s="59"/>
      <c r="N29" s="59">
        <v>12</v>
      </c>
      <c r="O29" s="59"/>
      <c r="P29" s="59"/>
      <c r="Q29" s="59"/>
      <c r="R29" s="59"/>
      <c r="S29" s="59"/>
      <c r="T29" s="59"/>
      <c r="U29" s="59"/>
      <c r="V29" s="59" t="s">
        <v>129</v>
      </c>
      <c r="W29" s="59"/>
      <c r="X29" s="59"/>
      <c r="Y29" s="59"/>
      <c r="Z29" s="59"/>
      <c r="AA29" s="59"/>
      <c r="AB29" s="59"/>
      <c r="AC29" s="59"/>
      <c r="AD29" s="59"/>
      <c r="AE29" s="59"/>
      <c r="AF29" s="58">
        <v>117</v>
      </c>
      <c r="AG29" s="59" t="s">
        <v>41</v>
      </c>
      <c r="AH29" s="61" t="s">
        <v>41</v>
      </c>
      <c r="AI29" s="61" t="s">
        <v>41</v>
      </c>
      <c r="AJ29" s="61" t="s">
        <v>41</v>
      </c>
      <c r="AK29" s="61"/>
      <c r="AL29" s="61"/>
      <c r="AM29" s="61"/>
      <c r="AN29" s="62"/>
    </row>
    <row r="30" spans="1:40" s="15" customFormat="1" ht="12">
      <c r="A30" s="67">
        <v>22</v>
      </c>
      <c r="B30" s="68" t="s">
        <v>100</v>
      </c>
      <c r="C30" s="69" t="s">
        <v>156</v>
      </c>
      <c r="D30" s="70" t="s">
        <v>163</v>
      </c>
      <c r="E30" s="57" t="s">
        <v>21</v>
      </c>
      <c r="F30" s="57" t="s">
        <v>158</v>
      </c>
      <c r="G30" s="58">
        <v>3</v>
      </c>
      <c r="H30" s="59"/>
      <c r="I30" s="59"/>
      <c r="J30" s="59"/>
      <c r="K30" s="59"/>
      <c r="L30" s="59"/>
      <c r="M30" s="59"/>
      <c r="N30" s="59">
        <v>12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8">
        <v>117</v>
      </c>
      <c r="AG30" s="59" t="s">
        <v>41</v>
      </c>
      <c r="AH30" s="61" t="s">
        <v>41</v>
      </c>
      <c r="AI30" s="61" t="s">
        <v>41</v>
      </c>
      <c r="AJ30" s="61" t="s">
        <v>41</v>
      </c>
      <c r="AK30" s="61"/>
      <c r="AL30" s="61"/>
      <c r="AM30" s="61"/>
      <c r="AN30" s="62"/>
    </row>
    <row r="31" spans="1:40" s="15" customFormat="1" ht="12">
      <c r="A31" s="67">
        <v>23</v>
      </c>
      <c r="B31" s="68" t="s">
        <v>29</v>
      </c>
      <c r="C31" s="69" t="s">
        <v>164</v>
      </c>
      <c r="D31" s="70" t="s">
        <v>165</v>
      </c>
      <c r="E31" s="57" t="s">
        <v>21</v>
      </c>
      <c r="F31" s="57" t="s">
        <v>18</v>
      </c>
      <c r="G31" s="58">
        <v>3</v>
      </c>
      <c r="H31" s="59">
        <v>2</v>
      </c>
      <c r="I31" s="59"/>
      <c r="J31" s="59">
        <v>14</v>
      </c>
      <c r="K31" s="59"/>
      <c r="L31" s="59"/>
      <c r="M31" s="59"/>
      <c r="N31" s="59">
        <v>11</v>
      </c>
      <c r="O31" s="59"/>
      <c r="P31" s="59"/>
      <c r="Q31" s="59"/>
      <c r="R31" s="59"/>
      <c r="S31" s="59"/>
      <c r="T31" s="59"/>
      <c r="U31" s="59" t="s">
        <v>166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8">
        <v>117</v>
      </c>
      <c r="AG31" s="59" t="s">
        <v>41</v>
      </c>
      <c r="AH31" s="61" t="s">
        <v>41</v>
      </c>
      <c r="AI31" s="61" t="s">
        <v>41</v>
      </c>
      <c r="AJ31" s="61" t="s">
        <v>41</v>
      </c>
      <c r="AK31" s="61"/>
      <c r="AL31" s="61"/>
      <c r="AM31" s="61"/>
      <c r="AN31" s="62"/>
    </row>
    <row r="32" spans="1:40" s="15" customFormat="1" ht="12">
      <c r="A32" s="67">
        <v>24</v>
      </c>
      <c r="B32" s="68" t="s">
        <v>29</v>
      </c>
      <c r="C32" s="69" t="s">
        <v>167</v>
      </c>
      <c r="D32" s="70" t="s">
        <v>168</v>
      </c>
      <c r="E32" s="57" t="s">
        <v>21</v>
      </c>
      <c r="F32" s="57" t="s">
        <v>18</v>
      </c>
      <c r="G32" s="58">
        <v>3</v>
      </c>
      <c r="H32" s="59"/>
      <c r="I32" s="59"/>
      <c r="J32" s="59"/>
      <c r="K32" s="59"/>
      <c r="L32" s="59"/>
      <c r="M32" s="59"/>
      <c r="N32" s="59">
        <v>11</v>
      </c>
      <c r="O32" s="59"/>
      <c r="P32" s="59"/>
      <c r="Q32" s="59">
        <v>21</v>
      </c>
      <c r="R32" s="59"/>
      <c r="S32" s="59"/>
      <c r="T32" s="59"/>
      <c r="U32" s="59" t="s">
        <v>166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8">
        <v>117</v>
      </c>
      <c r="AG32" s="59" t="s">
        <v>41</v>
      </c>
      <c r="AH32" s="61" t="s">
        <v>41</v>
      </c>
      <c r="AI32" s="61" t="s">
        <v>41</v>
      </c>
      <c r="AJ32" s="61" t="s">
        <v>41</v>
      </c>
      <c r="AK32" s="61"/>
      <c r="AL32" s="61"/>
      <c r="AM32" s="61"/>
      <c r="AN32" s="62"/>
    </row>
    <row r="33" spans="1:40" s="15" customFormat="1" ht="12">
      <c r="A33" s="67">
        <v>25</v>
      </c>
      <c r="B33" s="68" t="s">
        <v>29</v>
      </c>
      <c r="C33" s="69" t="s">
        <v>169</v>
      </c>
      <c r="D33" s="70" t="s">
        <v>170</v>
      </c>
      <c r="E33" s="57" t="s">
        <v>21</v>
      </c>
      <c r="F33" s="57" t="s">
        <v>18</v>
      </c>
      <c r="G33" s="58">
        <v>3</v>
      </c>
      <c r="H33" s="59"/>
      <c r="I33" s="59"/>
      <c r="J33" s="59"/>
      <c r="K33" s="59"/>
      <c r="L33" s="59"/>
      <c r="M33" s="59"/>
      <c r="N33" s="59">
        <v>11</v>
      </c>
      <c r="O33" s="59"/>
      <c r="P33" s="59"/>
      <c r="Q33" s="59"/>
      <c r="R33" s="59">
        <v>13</v>
      </c>
      <c r="S33" s="59"/>
      <c r="T33" s="59"/>
      <c r="U33" s="59" t="s">
        <v>166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8">
        <v>117</v>
      </c>
      <c r="AG33" s="59" t="s">
        <v>41</v>
      </c>
      <c r="AH33" s="61" t="s">
        <v>41</v>
      </c>
      <c r="AI33" s="61" t="s">
        <v>41</v>
      </c>
      <c r="AJ33" s="61" t="s">
        <v>41</v>
      </c>
      <c r="AK33" s="61"/>
      <c r="AL33" s="61"/>
      <c r="AM33" s="61"/>
      <c r="AN33" s="62"/>
    </row>
    <row r="34" spans="1:40" s="15" customFormat="1" ht="12">
      <c r="A34" s="67">
        <v>26</v>
      </c>
      <c r="B34" s="68" t="s">
        <v>29</v>
      </c>
      <c r="C34" s="69" t="s">
        <v>172</v>
      </c>
      <c r="D34" s="70" t="s">
        <v>173</v>
      </c>
      <c r="E34" s="57" t="s">
        <v>171</v>
      </c>
      <c r="F34" s="57" t="s">
        <v>18</v>
      </c>
      <c r="G34" s="58">
        <v>3</v>
      </c>
      <c r="H34" s="59"/>
      <c r="I34" s="59"/>
      <c r="J34" s="59">
        <v>14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>
        <v>5</v>
      </c>
      <c r="AA34" s="59"/>
      <c r="AB34" s="59"/>
      <c r="AC34" s="59" t="s">
        <v>174</v>
      </c>
      <c r="AD34" s="59">
        <v>3</v>
      </c>
      <c r="AE34" s="59"/>
      <c r="AF34" s="58">
        <v>117</v>
      </c>
      <c r="AG34" s="59" t="s">
        <v>41</v>
      </c>
      <c r="AH34" s="61" t="s">
        <v>41</v>
      </c>
      <c r="AI34" s="61" t="s">
        <v>41</v>
      </c>
      <c r="AJ34" s="61" t="s">
        <v>41</v>
      </c>
      <c r="AK34" s="61"/>
      <c r="AL34" s="61"/>
      <c r="AM34" s="61"/>
      <c r="AN34" s="62"/>
    </row>
    <row r="35" spans="1:40" s="15" customFormat="1" ht="12">
      <c r="A35" s="67">
        <v>27</v>
      </c>
      <c r="B35" s="68" t="s">
        <v>29</v>
      </c>
      <c r="C35" s="69" t="s">
        <v>175</v>
      </c>
      <c r="D35" s="70" t="s">
        <v>176</v>
      </c>
      <c r="E35" s="57" t="s">
        <v>171</v>
      </c>
      <c r="F35" s="57" t="s">
        <v>18</v>
      </c>
      <c r="G35" s="58">
        <v>3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>
        <v>5</v>
      </c>
      <c r="AA35" s="59">
        <v>21</v>
      </c>
      <c r="AB35" s="59">
        <v>18</v>
      </c>
      <c r="AC35" s="59"/>
      <c r="AD35" s="59"/>
      <c r="AE35" s="59"/>
      <c r="AF35" s="58">
        <v>117</v>
      </c>
      <c r="AG35" s="59" t="s">
        <v>41</v>
      </c>
      <c r="AH35" s="61" t="s">
        <v>41</v>
      </c>
      <c r="AI35" s="61" t="s">
        <v>41</v>
      </c>
      <c r="AJ35" s="61" t="s">
        <v>41</v>
      </c>
      <c r="AK35" s="61"/>
      <c r="AL35" s="61"/>
      <c r="AM35" s="61"/>
      <c r="AN35" s="62"/>
    </row>
    <row r="36" spans="1:40" s="15" customFormat="1" ht="12">
      <c r="A36" s="67">
        <v>28</v>
      </c>
      <c r="B36" s="68" t="s">
        <v>29</v>
      </c>
      <c r="C36" s="69" t="s">
        <v>34</v>
      </c>
      <c r="D36" s="70" t="s">
        <v>178</v>
      </c>
      <c r="E36" s="57" t="s">
        <v>177</v>
      </c>
      <c r="F36" s="57" t="s">
        <v>18</v>
      </c>
      <c r="G36" s="58">
        <v>3</v>
      </c>
      <c r="H36" s="59">
        <v>4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>
        <v>15</v>
      </c>
      <c r="X36" s="59"/>
      <c r="Y36" s="59">
        <v>7</v>
      </c>
      <c r="Z36" s="59"/>
      <c r="AA36" s="59"/>
      <c r="AB36" s="59"/>
      <c r="AC36" s="59"/>
      <c r="AD36" s="59"/>
      <c r="AE36" s="59"/>
      <c r="AF36" s="58">
        <v>117</v>
      </c>
      <c r="AG36" s="59" t="s">
        <v>41</v>
      </c>
      <c r="AH36" s="61" t="s">
        <v>41</v>
      </c>
      <c r="AI36" s="61" t="s">
        <v>41</v>
      </c>
      <c r="AJ36" s="61" t="s">
        <v>41</v>
      </c>
      <c r="AK36" s="61"/>
      <c r="AL36" s="61"/>
      <c r="AM36" s="61"/>
      <c r="AN36" s="62"/>
    </row>
    <row r="37" spans="1:40" s="15" customFormat="1" ht="12">
      <c r="A37" s="67">
        <v>29</v>
      </c>
      <c r="B37" s="68" t="s">
        <v>29</v>
      </c>
      <c r="C37" s="69" t="s">
        <v>34</v>
      </c>
      <c r="D37" s="70" t="s">
        <v>179</v>
      </c>
      <c r="E37" s="57" t="s">
        <v>177</v>
      </c>
      <c r="F37" s="57" t="s">
        <v>18</v>
      </c>
      <c r="G37" s="58">
        <v>3</v>
      </c>
      <c r="H37" s="59"/>
      <c r="I37" s="59"/>
      <c r="J37" s="59">
        <v>14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>
        <v>15</v>
      </c>
      <c r="X37" s="59"/>
      <c r="Y37" s="59">
        <v>7</v>
      </c>
      <c r="Z37" s="59"/>
      <c r="AA37" s="59"/>
      <c r="AB37" s="59"/>
      <c r="AC37" s="59"/>
      <c r="AD37" s="59"/>
      <c r="AE37" s="59"/>
      <c r="AF37" s="58">
        <v>117</v>
      </c>
      <c r="AG37" s="59" t="s">
        <v>41</v>
      </c>
      <c r="AH37" s="61" t="s">
        <v>41</v>
      </c>
      <c r="AI37" s="61" t="s">
        <v>41</v>
      </c>
      <c r="AJ37" s="61" t="s">
        <v>41</v>
      </c>
      <c r="AK37" s="61"/>
      <c r="AL37" s="61"/>
      <c r="AM37" s="61"/>
      <c r="AN37" s="62"/>
    </row>
    <row r="38" spans="1:40" s="15" customFormat="1" ht="12">
      <c r="A38" s="67">
        <v>30</v>
      </c>
      <c r="B38" s="68" t="s">
        <v>29</v>
      </c>
      <c r="C38" s="69" t="s">
        <v>34</v>
      </c>
      <c r="D38" s="70" t="s">
        <v>180</v>
      </c>
      <c r="E38" s="57" t="s">
        <v>177</v>
      </c>
      <c r="F38" s="57" t="s">
        <v>18</v>
      </c>
      <c r="G38" s="58">
        <v>3</v>
      </c>
      <c r="H38" s="59"/>
      <c r="I38" s="59">
        <v>5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>
        <v>15</v>
      </c>
      <c r="X38" s="59"/>
      <c r="Y38" s="59">
        <v>7</v>
      </c>
      <c r="Z38" s="59"/>
      <c r="AA38" s="59"/>
      <c r="AB38" s="59"/>
      <c r="AC38" s="59"/>
      <c r="AD38" s="59"/>
      <c r="AE38" s="59">
        <v>3</v>
      </c>
      <c r="AF38" s="58">
        <v>117</v>
      </c>
      <c r="AG38" s="59" t="s">
        <v>41</v>
      </c>
      <c r="AH38" s="61" t="s">
        <v>41</v>
      </c>
      <c r="AI38" s="61" t="s">
        <v>41</v>
      </c>
      <c r="AJ38" s="61" t="s">
        <v>41</v>
      </c>
      <c r="AK38" s="61"/>
      <c r="AL38" s="61"/>
      <c r="AM38" s="61"/>
      <c r="AN38" s="62"/>
    </row>
    <row r="39" spans="1:40" s="15" customFormat="1" ht="12">
      <c r="A39" s="67">
        <v>31</v>
      </c>
      <c r="B39" s="68" t="s">
        <v>29</v>
      </c>
      <c r="C39" s="69" t="s">
        <v>34</v>
      </c>
      <c r="D39" s="70" t="s">
        <v>181</v>
      </c>
      <c r="E39" s="57" t="s">
        <v>177</v>
      </c>
      <c r="F39" s="57" t="s">
        <v>18</v>
      </c>
      <c r="G39" s="58">
        <v>3</v>
      </c>
      <c r="H39" s="59"/>
      <c r="I39" s="59"/>
      <c r="J39" s="59"/>
      <c r="K39" s="59">
        <v>21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>
        <v>15</v>
      </c>
      <c r="X39" s="59"/>
      <c r="Y39" s="59">
        <v>7</v>
      </c>
      <c r="Z39" s="59"/>
      <c r="AA39" s="59"/>
      <c r="AB39" s="59"/>
      <c r="AC39" s="59"/>
      <c r="AD39" s="59"/>
      <c r="AE39" s="59"/>
      <c r="AF39" s="58">
        <v>117</v>
      </c>
      <c r="AG39" s="59" t="s">
        <v>41</v>
      </c>
      <c r="AH39" s="61" t="s">
        <v>41</v>
      </c>
      <c r="AI39" s="61" t="s">
        <v>41</v>
      </c>
      <c r="AJ39" s="61" t="s">
        <v>41</v>
      </c>
      <c r="AK39" s="61"/>
      <c r="AL39" s="61"/>
      <c r="AM39" s="61"/>
      <c r="AN39" s="62"/>
    </row>
    <row r="40" spans="1:40" s="15" customFormat="1" ht="12.75" thickBot="1">
      <c r="A40" s="86">
        <v>32</v>
      </c>
      <c r="B40" s="87" t="s">
        <v>29</v>
      </c>
      <c r="C40" s="88" t="s">
        <v>34</v>
      </c>
      <c r="D40" s="89" t="s">
        <v>182</v>
      </c>
      <c r="E40" s="78" t="s">
        <v>177</v>
      </c>
      <c r="F40" s="78" t="s">
        <v>18</v>
      </c>
      <c r="G40" s="79">
        <v>3</v>
      </c>
      <c r="H40" s="80" t="s">
        <v>117</v>
      </c>
      <c r="I40" s="80"/>
      <c r="J40" s="80">
        <v>14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>
        <v>10</v>
      </c>
      <c r="V40" s="80"/>
      <c r="W40" s="80"/>
      <c r="X40" s="80">
        <v>3</v>
      </c>
      <c r="Y40" s="80">
        <v>7</v>
      </c>
      <c r="Z40" s="80"/>
      <c r="AA40" s="80"/>
      <c r="AB40" s="80"/>
      <c r="AC40" s="80"/>
      <c r="AD40" s="80"/>
      <c r="AE40" s="80"/>
      <c r="AF40" s="79">
        <v>117</v>
      </c>
      <c r="AG40" s="80" t="s">
        <v>41</v>
      </c>
      <c r="AH40" s="82" t="s">
        <v>41</v>
      </c>
      <c r="AI40" s="82" t="s">
        <v>41</v>
      </c>
      <c r="AJ40" s="82" t="s">
        <v>41</v>
      </c>
      <c r="AK40" s="82"/>
      <c r="AL40" s="82"/>
      <c r="AM40" s="82"/>
      <c r="AN40" s="83"/>
    </row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  <row r="210" spans="1:6" ht="13.5">
      <c r="A210" s="7"/>
      <c r="B210" s="7"/>
      <c r="C210" s="7"/>
      <c r="D210" s="7"/>
      <c r="E210" s="7"/>
      <c r="F210" s="7"/>
    </row>
    <row r="211" spans="1:6" ht="13.5">
      <c r="A211" s="7"/>
      <c r="B211" s="7"/>
      <c r="C211" s="7"/>
      <c r="D211" s="7"/>
      <c r="E211" s="7"/>
      <c r="F211" s="7"/>
    </row>
    <row r="212" spans="1:6" ht="13.5">
      <c r="A212" s="7"/>
      <c r="B212" s="7"/>
      <c r="C212" s="7"/>
      <c r="D212" s="7"/>
      <c r="E212" s="7"/>
      <c r="F212" s="7"/>
    </row>
    <row r="213" spans="1:6" ht="13.5">
      <c r="A213" s="7"/>
      <c r="B213" s="7"/>
      <c r="C213" s="7"/>
      <c r="D213" s="7"/>
      <c r="E213" s="7"/>
      <c r="F213" s="7"/>
    </row>
    <row r="214" spans="1:6" ht="13.5">
      <c r="A214" s="7"/>
      <c r="B214" s="7"/>
      <c r="C214" s="7"/>
      <c r="D214" s="7"/>
      <c r="E214" s="7"/>
      <c r="F214" s="7"/>
    </row>
    <row r="215" spans="1:6" ht="13.5">
      <c r="A215" s="7"/>
      <c r="B215" s="7"/>
      <c r="C215" s="7"/>
      <c r="D215" s="7"/>
      <c r="E215" s="7"/>
      <c r="F215" s="7"/>
    </row>
    <row r="216" spans="1:6" ht="13.5">
      <c r="A216" s="7"/>
      <c r="B216" s="7"/>
      <c r="C216" s="7"/>
      <c r="D216" s="7"/>
      <c r="E216" s="7"/>
      <c r="F216" s="7"/>
    </row>
    <row r="217" spans="1:6" ht="13.5">
      <c r="A217" s="7"/>
      <c r="B217" s="7"/>
      <c r="C217" s="7"/>
      <c r="D217" s="7"/>
      <c r="E217" s="7"/>
      <c r="F217" s="7"/>
    </row>
    <row r="218" spans="1:6" ht="13.5">
      <c r="A218" s="7"/>
      <c r="B218" s="7"/>
      <c r="C218" s="7"/>
      <c r="D218" s="7"/>
      <c r="E218" s="7"/>
      <c r="F218" s="7"/>
    </row>
    <row r="219" spans="1:6" ht="13.5">
      <c r="A219" s="7"/>
      <c r="B219" s="7"/>
      <c r="C219" s="7"/>
      <c r="D219" s="7"/>
      <c r="E219" s="7"/>
      <c r="F219" s="7"/>
    </row>
    <row r="220" spans="1:6" ht="13.5">
      <c r="A220" s="7"/>
      <c r="B220" s="7"/>
      <c r="C220" s="7"/>
      <c r="D220" s="7"/>
      <c r="E220" s="7"/>
      <c r="F220" s="7"/>
    </row>
    <row r="221" spans="1:6" ht="13.5">
      <c r="A221" s="7"/>
      <c r="B221" s="7"/>
      <c r="C221" s="7"/>
      <c r="D221" s="7"/>
      <c r="E221" s="7"/>
      <c r="F221" s="7"/>
    </row>
    <row r="222" spans="1:6" ht="13.5">
      <c r="A222" s="7"/>
      <c r="B222" s="7"/>
      <c r="C222" s="7"/>
      <c r="D222" s="7"/>
      <c r="E222" s="7"/>
      <c r="F222" s="7"/>
    </row>
    <row r="223" spans="1:6" ht="13.5">
      <c r="A223" s="7"/>
      <c r="B223" s="7"/>
      <c r="C223" s="7"/>
      <c r="D223" s="7"/>
      <c r="E223" s="7"/>
      <c r="F223" s="7"/>
    </row>
    <row r="224" spans="1:6" ht="13.5">
      <c r="A224" s="7"/>
      <c r="B224" s="7"/>
      <c r="C224" s="7"/>
      <c r="D224" s="7"/>
      <c r="E224" s="7"/>
      <c r="F224" s="7"/>
    </row>
    <row r="225" spans="1:6" ht="13.5">
      <c r="A225" s="7"/>
      <c r="B225" s="7"/>
      <c r="C225" s="7"/>
      <c r="D225" s="7"/>
      <c r="E225" s="7"/>
      <c r="F225" s="7"/>
    </row>
    <row r="226" spans="1:6" ht="13.5">
      <c r="A226" s="7"/>
      <c r="B226" s="7"/>
      <c r="C226" s="7"/>
      <c r="D226" s="7"/>
      <c r="E226" s="7"/>
      <c r="F226" s="7"/>
    </row>
    <row r="227" spans="1:6" ht="13.5">
      <c r="A227" s="7"/>
      <c r="B227" s="7"/>
      <c r="C227" s="7"/>
      <c r="D227" s="7"/>
      <c r="E227" s="7"/>
      <c r="F227" s="7"/>
    </row>
    <row r="228" spans="1:6" ht="13.5">
      <c r="A228" s="7"/>
      <c r="B228" s="7"/>
      <c r="C228" s="7"/>
      <c r="D228" s="7"/>
      <c r="E228" s="7"/>
      <c r="F228" s="7"/>
    </row>
    <row r="229" spans="1:6" ht="13.5">
      <c r="A229" s="7"/>
      <c r="B229" s="7"/>
      <c r="C229" s="7"/>
      <c r="D229" s="7"/>
      <c r="E229" s="7"/>
      <c r="F229" s="7"/>
    </row>
    <row r="230" spans="1:6" ht="13.5">
      <c r="A230" s="7"/>
      <c r="B230" s="7"/>
      <c r="C230" s="7"/>
      <c r="D230" s="7"/>
      <c r="E230" s="7"/>
      <c r="F230" s="7"/>
    </row>
    <row r="231" spans="1:6" ht="13.5">
      <c r="A231" s="7"/>
      <c r="B231" s="7"/>
      <c r="C231" s="7"/>
      <c r="D231" s="7"/>
      <c r="E231" s="7"/>
      <c r="F231" s="7"/>
    </row>
    <row r="232" spans="1:6" ht="13.5">
      <c r="A232" s="7"/>
      <c r="B232" s="7"/>
      <c r="C232" s="7"/>
      <c r="D232" s="7"/>
      <c r="E232" s="7"/>
      <c r="F232" s="7"/>
    </row>
    <row r="233" spans="1:6" ht="13.5">
      <c r="A233" s="7"/>
      <c r="B233" s="7"/>
      <c r="C233" s="7"/>
      <c r="D233" s="7"/>
      <c r="E233" s="7"/>
      <c r="F233" s="7"/>
    </row>
    <row r="234" spans="1:6" ht="13.5">
      <c r="A234" s="7"/>
      <c r="B234" s="7"/>
      <c r="C234" s="7"/>
      <c r="D234" s="7"/>
      <c r="E234" s="7"/>
      <c r="F234" s="7"/>
    </row>
  </sheetData>
  <sheetProtection/>
  <autoFilter ref="A6:AN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11" width="8.421875" style="7" bestFit="1" customWidth="1"/>
    <col min="12" max="14" width="11.28125" style="7" bestFit="1" customWidth="1"/>
    <col min="15" max="18" width="8.421875" style="7" bestFit="1" customWidth="1"/>
    <col min="19" max="26" width="5.421875" style="7" customWidth="1"/>
    <col min="27" max="27" width="26.421875" style="7" customWidth="1"/>
    <col min="28" max="16384" width="9.140625" style="7" customWidth="1"/>
  </cols>
  <sheetData>
    <row r="1" spans="1:27" ht="23.25" customHeight="1">
      <c r="A1" s="1" t="s">
        <v>183</v>
      </c>
      <c r="B1" s="1"/>
      <c r="C1" s="1"/>
      <c r="D1" s="1"/>
      <c r="E1" s="1" t="s">
        <v>184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6"/>
    </row>
    <row r="2" spans="1:27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4</v>
      </c>
      <c r="T3" s="12"/>
      <c r="U3" s="12"/>
      <c r="V3" s="12"/>
      <c r="W3" s="12"/>
      <c r="X3" s="12"/>
      <c r="Y3" s="12"/>
      <c r="Z3" s="12"/>
      <c r="AA3" s="14"/>
    </row>
    <row r="4" spans="1:27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 t="s">
        <v>7</v>
      </c>
      <c r="T4" s="18"/>
      <c r="U4" s="18"/>
      <c r="V4" s="18"/>
      <c r="W4" s="18"/>
      <c r="X4" s="18"/>
      <c r="Y4" s="18"/>
      <c r="Z4" s="20"/>
      <c r="AA4" s="21"/>
    </row>
    <row r="5" spans="1:27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6</v>
      </c>
      <c r="I5" s="26">
        <v>20</v>
      </c>
      <c r="J5" s="26">
        <v>26</v>
      </c>
      <c r="K5" s="26">
        <v>27</v>
      </c>
      <c r="L5" s="26">
        <v>34</v>
      </c>
      <c r="M5" s="26">
        <v>37</v>
      </c>
      <c r="N5" s="26">
        <v>45</v>
      </c>
      <c r="O5" s="26">
        <v>46</v>
      </c>
      <c r="P5" s="26">
        <v>47</v>
      </c>
      <c r="Q5" s="26">
        <v>56</v>
      </c>
      <c r="R5" s="26">
        <v>57</v>
      </c>
      <c r="S5" s="25">
        <v>300</v>
      </c>
      <c r="T5" s="26"/>
      <c r="U5" s="27"/>
      <c r="V5" s="27"/>
      <c r="W5" s="27"/>
      <c r="X5" s="27"/>
      <c r="Y5" s="27"/>
      <c r="Z5" s="28"/>
      <c r="AA5" s="21"/>
    </row>
    <row r="6" spans="1:27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$B$57 "," 年齢")</f>
        <v> 年齢</v>
      </c>
      <c r="I6" s="34" t="str">
        <f>HYPERLINK("#分類事項一覧! $B$663 "," 従業上の地位・雇用形態")</f>
        <v> 従業上の地位・雇用形態</v>
      </c>
      <c r="J6" s="34" t="str">
        <f>HYPERLINK("#分類事項一覧! $B$808 "," 産業")</f>
        <v> 産業</v>
      </c>
      <c r="K6" s="34" t="str">
        <f>HYPERLINK("#分類事項一覧! $B$1170 "," 職業")</f>
        <v> 職業</v>
      </c>
      <c r="L6" s="34" t="str">
        <f>HYPERLINK("#分類事項一覧! $B$1610 "," 年間就業日数・就業の規則性・週間就業時間")</f>
        <v> 年間就業日数・就業の規則性・週間就業時間</v>
      </c>
      <c r="M6" s="34" t="str">
        <f>HYPERLINK("#分類事項一覧! $B$1712 "," 所得（主な仕事からの年間収入・収益）")</f>
        <v> 所得（主な仕事からの年間収入・収益）</v>
      </c>
      <c r="N6" s="34" t="str">
        <f>HYPERLINK("#分類事項一覧! $B$1856 "," 就業希望意識・就業時間希望・求職活動の有無")</f>
        <v> 就業希望意識・就業時間希望・求職活動の有無</v>
      </c>
      <c r="O6" s="34" t="str">
        <f>HYPERLINK("#分類事項一覧! $B$1877 "," 転職希望理由")</f>
        <v> 転職希望理由</v>
      </c>
      <c r="P6" s="34" t="str">
        <f>HYPERLINK("#分類事項一覧! $B$1893 "," 就業時間希望")</f>
        <v> 就業時間希望</v>
      </c>
      <c r="Q6" s="34" t="str">
        <f>HYPERLINK("#分類事項一覧! $B$2040 "," 希望する仕事の形態")</f>
        <v> 希望する仕事の形態</v>
      </c>
      <c r="R6" s="34" t="str">
        <f>HYPERLINK("#分類事項一覧! $B$2055 "," 求職活動の有無")</f>
        <v> 求職活動の有無</v>
      </c>
      <c r="S6" s="37" t="str">
        <f>HYPERLINK("#分類事項一覧! $B$5054 "," 地域区分")</f>
        <v> 地域区分</v>
      </c>
      <c r="T6" s="38" t="s">
        <v>36</v>
      </c>
      <c r="U6" s="39" t="s">
        <v>37</v>
      </c>
      <c r="V6" s="38" t="s">
        <v>4702</v>
      </c>
      <c r="W6" s="99" t="s">
        <v>4703</v>
      </c>
      <c r="X6" s="38" t="s">
        <v>38</v>
      </c>
      <c r="Y6" s="38" t="s">
        <v>39</v>
      </c>
      <c r="Z6" s="40" t="s">
        <v>40</v>
      </c>
      <c r="AA6" s="41" t="s">
        <v>13</v>
      </c>
    </row>
    <row r="7" spans="1:27" s="52" customFormat="1" ht="12">
      <c r="A7" s="42" t="s">
        <v>185</v>
      </c>
      <c r="B7" s="43" t="s">
        <v>29</v>
      </c>
      <c r="C7" s="44" t="s">
        <v>186</v>
      </c>
      <c r="D7" s="45" t="s">
        <v>187</v>
      </c>
      <c r="E7" s="46" t="s">
        <v>21</v>
      </c>
      <c r="F7" s="46" t="s">
        <v>18</v>
      </c>
      <c r="G7" s="47">
        <v>3</v>
      </c>
      <c r="H7" s="48">
        <v>14</v>
      </c>
      <c r="I7" s="48">
        <v>4</v>
      </c>
      <c r="J7" s="48"/>
      <c r="K7" s="48"/>
      <c r="L7" s="48"/>
      <c r="M7" s="48"/>
      <c r="N7" s="48">
        <v>15</v>
      </c>
      <c r="O7" s="48"/>
      <c r="P7" s="48"/>
      <c r="Q7" s="48"/>
      <c r="R7" s="48"/>
      <c r="S7" s="47">
        <v>117</v>
      </c>
      <c r="T7" s="48" t="s">
        <v>41</v>
      </c>
      <c r="U7" s="50" t="s">
        <v>41</v>
      </c>
      <c r="V7" s="50" t="s">
        <v>41</v>
      </c>
      <c r="W7" s="50" t="s">
        <v>41</v>
      </c>
      <c r="X7" s="50"/>
      <c r="Y7" s="50"/>
      <c r="Z7" s="50"/>
      <c r="AA7" s="51"/>
    </row>
    <row r="8" spans="1:27" s="52" customFormat="1" ht="12">
      <c r="A8" s="53" t="s">
        <v>188</v>
      </c>
      <c r="B8" s="54" t="s">
        <v>29</v>
      </c>
      <c r="C8" s="55" t="s">
        <v>189</v>
      </c>
      <c r="D8" s="56" t="s">
        <v>190</v>
      </c>
      <c r="E8" s="57" t="s">
        <v>21</v>
      </c>
      <c r="F8" s="57" t="s">
        <v>18</v>
      </c>
      <c r="G8" s="58">
        <v>3</v>
      </c>
      <c r="H8" s="59"/>
      <c r="I8" s="59">
        <v>4</v>
      </c>
      <c r="J8" s="59">
        <v>21</v>
      </c>
      <c r="K8" s="59"/>
      <c r="L8" s="59"/>
      <c r="M8" s="59"/>
      <c r="N8" s="59">
        <v>15</v>
      </c>
      <c r="O8" s="59"/>
      <c r="P8" s="59"/>
      <c r="Q8" s="59"/>
      <c r="R8" s="59"/>
      <c r="S8" s="58">
        <v>117</v>
      </c>
      <c r="T8" s="59" t="s">
        <v>41</v>
      </c>
      <c r="U8" s="61" t="s">
        <v>41</v>
      </c>
      <c r="V8" s="61" t="s">
        <v>41</v>
      </c>
      <c r="W8" s="61" t="s">
        <v>41</v>
      </c>
      <c r="X8" s="61"/>
      <c r="Y8" s="61"/>
      <c r="Z8" s="61"/>
      <c r="AA8" s="62"/>
    </row>
    <row r="9" spans="1:27" s="52" customFormat="1" ht="12">
      <c r="A9" s="53" t="s">
        <v>191</v>
      </c>
      <c r="B9" s="54" t="s">
        <v>29</v>
      </c>
      <c r="C9" s="63" t="s">
        <v>192</v>
      </c>
      <c r="D9" s="64" t="s">
        <v>193</v>
      </c>
      <c r="E9" s="57" t="s">
        <v>21</v>
      </c>
      <c r="F9" s="57" t="s">
        <v>18</v>
      </c>
      <c r="G9" s="58">
        <v>3</v>
      </c>
      <c r="H9" s="59"/>
      <c r="I9" s="59">
        <v>4</v>
      </c>
      <c r="J9" s="59"/>
      <c r="K9" s="59">
        <v>13</v>
      </c>
      <c r="L9" s="59"/>
      <c r="M9" s="59"/>
      <c r="N9" s="59">
        <v>15</v>
      </c>
      <c r="O9" s="59"/>
      <c r="P9" s="59"/>
      <c r="Q9" s="59"/>
      <c r="R9" s="59"/>
      <c r="S9" s="58">
        <v>117</v>
      </c>
      <c r="T9" s="59" t="s">
        <v>41</v>
      </c>
      <c r="U9" s="61" t="s">
        <v>41</v>
      </c>
      <c r="V9" s="61" t="s">
        <v>41</v>
      </c>
      <c r="W9" s="61" t="s">
        <v>41</v>
      </c>
      <c r="X9" s="61"/>
      <c r="Y9" s="61"/>
      <c r="Z9" s="61"/>
      <c r="AA9" s="62"/>
    </row>
    <row r="10" spans="1:27" s="52" customFormat="1" ht="12">
      <c r="A10" s="53" t="s">
        <v>194</v>
      </c>
      <c r="B10" s="54" t="s">
        <v>29</v>
      </c>
      <c r="C10" s="63" t="s">
        <v>195</v>
      </c>
      <c r="D10" s="64" t="s">
        <v>196</v>
      </c>
      <c r="E10" s="57" t="s">
        <v>21</v>
      </c>
      <c r="F10" s="57" t="s">
        <v>18</v>
      </c>
      <c r="G10" s="58">
        <v>3</v>
      </c>
      <c r="H10" s="59"/>
      <c r="I10" s="59">
        <v>4</v>
      </c>
      <c r="J10" s="59"/>
      <c r="K10" s="59"/>
      <c r="L10" s="59">
        <v>32</v>
      </c>
      <c r="M10" s="59"/>
      <c r="N10" s="59">
        <v>15</v>
      </c>
      <c r="O10" s="59"/>
      <c r="P10" s="59"/>
      <c r="Q10" s="59"/>
      <c r="R10" s="59"/>
      <c r="S10" s="58">
        <v>117</v>
      </c>
      <c r="T10" s="59" t="s">
        <v>41</v>
      </c>
      <c r="U10" s="61" t="s">
        <v>41</v>
      </c>
      <c r="V10" s="61" t="s">
        <v>41</v>
      </c>
      <c r="W10" s="61" t="s">
        <v>41</v>
      </c>
      <c r="X10" s="61"/>
      <c r="Y10" s="61"/>
      <c r="Z10" s="61"/>
      <c r="AA10" s="62"/>
    </row>
    <row r="11" spans="1:27" s="52" customFormat="1" ht="12">
      <c r="A11" s="53" t="s">
        <v>197</v>
      </c>
      <c r="B11" s="54" t="s">
        <v>29</v>
      </c>
      <c r="C11" s="63" t="s">
        <v>198</v>
      </c>
      <c r="D11" s="64" t="s">
        <v>199</v>
      </c>
      <c r="E11" s="57" t="s">
        <v>21</v>
      </c>
      <c r="F11" s="57" t="s">
        <v>18</v>
      </c>
      <c r="G11" s="58">
        <v>3</v>
      </c>
      <c r="H11" s="59"/>
      <c r="I11" s="59">
        <v>4</v>
      </c>
      <c r="J11" s="59"/>
      <c r="K11" s="59"/>
      <c r="L11" s="59"/>
      <c r="M11" s="59">
        <v>17</v>
      </c>
      <c r="N11" s="59">
        <v>15</v>
      </c>
      <c r="O11" s="59"/>
      <c r="P11" s="59"/>
      <c r="Q11" s="59"/>
      <c r="R11" s="59"/>
      <c r="S11" s="58">
        <v>117</v>
      </c>
      <c r="T11" s="59" t="s">
        <v>41</v>
      </c>
      <c r="U11" s="61" t="s">
        <v>41</v>
      </c>
      <c r="V11" s="61" t="s">
        <v>41</v>
      </c>
      <c r="W11" s="61" t="s">
        <v>41</v>
      </c>
      <c r="X11" s="61"/>
      <c r="Y11" s="61"/>
      <c r="Z11" s="61"/>
      <c r="AA11" s="62"/>
    </row>
    <row r="12" spans="1:27" s="52" customFormat="1" ht="12">
      <c r="A12" s="53" t="s">
        <v>200</v>
      </c>
      <c r="B12" s="54" t="s">
        <v>29</v>
      </c>
      <c r="C12" s="63" t="s">
        <v>185</v>
      </c>
      <c r="D12" s="64" t="s">
        <v>202</v>
      </c>
      <c r="E12" s="57" t="s">
        <v>201</v>
      </c>
      <c r="F12" s="57" t="s">
        <v>18</v>
      </c>
      <c r="G12" s="58">
        <v>3</v>
      </c>
      <c r="H12" s="59">
        <v>7</v>
      </c>
      <c r="I12" s="59">
        <v>4</v>
      </c>
      <c r="J12" s="59"/>
      <c r="K12" s="59"/>
      <c r="L12" s="59">
        <v>18</v>
      </c>
      <c r="M12" s="59"/>
      <c r="N12" s="59"/>
      <c r="O12" s="59"/>
      <c r="P12" s="59">
        <v>3</v>
      </c>
      <c r="Q12" s="59"/>
      <c r="R12" s="59"/>
      <c r="S12" s="58">
        <v>117</v>
      </c>
      <c r="T12" s="59" t="s">
        <v>41</v>
      </c>
      <c r="U12" s="61" t="s">
        <v>41</v>
      </c>
      <c r="V12" s="61" t="s">
        <v>41</v>
      </c>
      <c r="W12" s="61" t="s">
        <v>41</v>
      </c>
      <c r="X12" s="61"/>
      <c r="Y12" s="61"/>
      <c r="Z12" s="61"/>
      <c r="AA12" s="62"/>
    </row>
    <row r="13" spans="1:27" s="52" customFormat="1" ht="12">
      <c r="A13" s="53" t="s">
        <v>203</v>
      </c>
      <c r="B13" s="54" t="s">
        <v>29</v>
      </c>
      <c r="C13" s="63" t="s">
        <v>188</v>
      </c>
      <c r="D13" s="64" t="s">
        <v>205</v>
      </c>
      <c r="E13" s="57" t="s">
        <v>204</v>
      </c>
      <c r="F13" s="57" t="s">
        <v>18</v>
      </c>
      <c r="G13" s="58">
        <v>3</v>
      </c>
      <c r="H13" s="59">
        <v>7</v>
      </c>
      <c r="I13" s="59">
        <v>4</v>
      </c>
      <c r="J13" s="59"/>
      <c r="K13" s="59"/>
      <c r="L13" s="59"/>
      <c r="M13" s="59"/>
      <c r="N13" s="59"/>
      <c r="O13" s="59"/>
      <c r="P13" s="59"/>
      <c r="Q13" s="59">
        <v>9</v>
      </c>
      <c r="R13" s="59">
        <v>2</v>
      </c>
      <c r="S13" s="58">
        <v>117</v>
      </c>
      <c r="T13" s="59" t="s">
        <v>41</v>
      </c>
      <c r="U13" s="61" t="s">
        <v>41</v>
      </c>
      <c r="V13" s="61" t="s">
        <v>41</v>
      </c>
      <c r="W13" s="61" t="s">
        <v>41</v>
      </c>
      <c r="X13" s="61"/>
      <c r="Y13" s="61"/>
      <c r="Z13" s="61"/>
      <c r="AA13" s="62"/>
    </row>
    <row r="14" spans="1:27" s="52" customFormat="1" ht="12">
      <c r="A14" s="53" t="s">
        <v>206</v>
      </c>
      <c r="B14" s="54" t="s">
        <v>29</v>
      </c>
      <c r="C14" s="63" t="s">
        <v>191</v>
      </c>
      <c r="D14" s="64" t="s">
        <v>208</v>
      </c>
      <c r="E14" s="57" t="s">
        <v>207</v>
      </c>
      <c r="F14" s="57" t="s">
        <v>18</v>
      </c>
      <c r="G14" s="58">
        <v>3</v>
      </c>
      <c r="H14" s="59">
        <v>7</v>
      </c>
      <c r="I14" s="59"/>
      <c r="J14" s="59"/>
      <c r="K14" s="59"/>
      <c r="L14" s="59"/>
      <c r="M14" s="59"/>
      <c r="N14" s="59"/>
      <c r="O14" s="59">
        <v>10</v>
      </c>
      <c r="P14" s="59"/>
      <c r="Q14" s="59"/>
      <c r="R14" s="59">
        <v>2</v>
      </c>
      <c r="S14" s="58">
        <v>117</v>
      </c>
      <c r="T14" s="59" t="s">
        <v>41</v>
      </c>
      <c r="U14" s="61" t="s">
        <v>41</v>
      </c>
      <c r="V14" s="61" t="s">
        <v>41</v>
      </c>
      <c r="W14" s="61" t="s">
        <v>41</v>
      </c>
      <c r="X14" s="61"/>
      <c r="Y14" s="61"/>
      <c r="Z14" s="61"/>
      <c r="AA14" s="62"/>
    </row>
    <row r="15" spans="1:27" s="52" customFormat="1" ht="12.75" thickBot="1">
      <c r="A15" s="74" t="s">
        <v>209</v>
      </c>
      <c r="B15" s="75" t="s">
        <v>29</v>
      </c>
      <c r="C15" s="76" t="s">
        <v>194</v>
      </c>
      <c r="D15" s="77" t="s">
        <v>210</v>
      </c>
      <c r="E15" s="78" t="s">
        <v>207</v>
      </c>
      <c r="F15" s="78" t="s">
        <v>18</v>
      </c>
      <c r="G15" s="79">
        <v>3</v>
      </c>
      <c r="H15" s="80">
        <v>7</v>
      </c>
      <c r="I15" s="80"/>
      <c r="J15" s="80"/>
      <c r="K15" s="80"/>
      <c r="L15" s="80"/>
      <c r="M15" s="80"/>
      <c r="N15" s="80"/>
      <c r="O15" s="80"/>
      <c r="P15" s="80"/>
      <c r="Q15" s="80">
        <v>9</v>
      </c>
      <c r="R15" s="80">
        <v>2</v>
      </c>
      <c r="S15" s="79">
        <v>117</v>
      </c>
      <c r="T15" s="80" t="s">
        <v>41</v>
      </c>
      <c r="U15" s="82" t="s">
        <v>41</v>
      </c>
      <c r="V15" s="82" t="s">
        <v>41</v>
      </c>
      <c r="W15" s="82" t="s">
        <v>41</v>
      </c>
      <c r="X15" s="82"/>
      <c r="Y15" s="82"/>
      <c r="Z15" s="82"/>
      <c r="AA15" s="83"/>
    </row>
    <row r="16" s="52" customFormat="1" ht="12"/>
    <row r="17" s="52" customFormat="1" ht="12"/>
    <row r="18" s="52" customFormat="1" ht="12"/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</sheetData>
  <sheetProtection/>
  <autoFilter ref="A6:AA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11" width="8.421875" style="7" bestFit="1" customWidth="1"/>
    <col min="12" max="12" width="11.28125" style="7" bestFit="1" customWidth="1"/>
    <col min="13" max="20" width="8.421875" style="7" bestFit="1" customWidth="1"/>
    <col min="21" max="28" width="5.421875" style="7" customWidth="1"/>
    <col min="29" max="29" width="26.421875" style="7" customWidth="1"/>
    <col min="30" max="16384" width="9.140625" style="7" customWidth="1"/>
  </cols>
  <sheetData>
    <row r="1" spans="1:29" ht="23.25" customHeight="1">
      <c r="A1" s="1" t="s">
        <v>0</v>
      </c>
      <c r="B1" s="1"/>
      <c r="C1" s="1"/>
      <c r="D1" s="1"/>
      <c r="E1" s="1" t="s">
        <v>4704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6"/>
    </row>
    <row r="2" spans="1:29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4</v>
      </c>
      <c r="V3" s="12"/>
      <c r="W3" s="12"/>
      <c r="X3" s="12"/>
      <c r="Y3" s="12"/>
      <c r="Z3" s="12"/>
      <c r="AA3" s="12"/>
      <c r="AB3" s="12"/>
      <c r="AC3" s="14"/>
    </row>
    <row r="4" spans="1:29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 t="s">
        <v>7</v>
      </c>
      <c r="V4" s="18"/>
      <c r="W4" s="18"/>
      <c r="X4" s="18"/>
      <c r="Y4" s="18"/>
      <c r="Z4" s="18"/>
      <c r="AA4" s="18"/>
      <c r="AB4" s="20"/>
      <c r="AC4" s="21"/>
    </row>
    <row r="5" spans="1:29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2</v>
      </c>
      <c r="I5" s="26">
        <v>6</v>
      </c>
      <c r="J5" s="26">
        <v>8</v>
      </c>
      <c r="K5" s="26">
        <v>11</v>
      </c>
      <c r="L5" s="26">
        <v>49</v>
      </c>
      <c r="M5" s="26">
        <v>54</v>
      </c>
      <c r="N5" s="26">
        <v>55</v>
      </c>
      <c r="O5" s="26">
        <v>56</v>
      </c>
      <c r="P5" s="26">
        <v>57</v>
      </c>
      <c r="Q5" s="26">
        <v>60</v>
      </c>
      <c r="R5" s="26">
        <v>61</v>
      </c>
      <c r="S5" s="26">
        <v>62</v>
      </c>
      <c r="T5" s="26">
        <v>63</v>
      </c>
      <c r="U5" s="25">
        <v>300</v>
      </c>
      <c r="V5" s="26"/>
      <c r="W5" s="27"/>
      <c r="X5" s="27"/>
      <c r="Y5" s="27"/>
      <c r="Z5" s="27"/>
      <c r="AA5" s="27"/>
      <c r="AB5" s="28"/>
      <c r="AC5" s="21"/>
    </row>
    <row r="6" spans="1:29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$B$12 "," 配偶関係")</f>
        <v> 配偶関係</v>
      </c>
      <c r="I6" s="34" t="str">
        <f>HYPERLINK("#分類事項一覧! $B$57 "," 年齢")</f>
        <v> 年齢</v>
      </c>
      <c r="J6" s="34" t="str">
        <f>HYPERLINK("#分類事項一覧! $B$319 "," 教育")</f>
        <v> 教育</v>
      </c>
      <c r="K6" s="34" t="str">
        <f>HYPERLINK("#分類事項一覧! $B$395 "," 就業状態・仕事の主従")</f>
        <v> 就業状態・仕事の主従</v>
      </c>
      <c r="L6" s="34" t="str">
        <f>HYPERLINK("#分類事項一覧! $B$1912 "," 就業希望の有無・求職活動の有無")</f>
        <v> 就業希望の有無・求職活動の有無</v>
      </c>
      <c r="M6" s="34" t="str">
        <f>HYPERLINK("#分類事項一覧! $B$2007 "," 就業希望理由")</f>
        <v> 就業希望理由</v>
      </c>
      <c r="N6" s="34" t="str">
        <f>HYPERLINK("#分類事項一覧! $B$2022 "," 希望する仕事の種類")</f>
        <v> 希望する仕事の種類</v>
      </c>
      <c r="O6" s="34" t="str">
        <f>HYPERLINK("#分類事項一覧! $B$2040 "," 希望する仕事の形態")</f>
        <v> 希望する仕事の形態</v>
      </c>
      <c r="P6" s="34" t="str">
        <f>HYPERLINK("#分類事項一覧! $B$2055 "," 求職活動の有無")</f>
        <v> 求職活動の有無</v>
      </c>
      <c r="Q6" s="34" t="str">
        <f>HYPERLINK("#分類事項一覧! $B$2120 "," 非求職理由")</f>
        <v> 非求職理由</v>
      </c>
      <c r="R6" s="34" t="str">
        <f>HYPERLINK("#分類事項一覧! $B$2138 "," 求職期間")</f>
        <v> 求職期間</v>
      </c>
      <c r="S6" s="34" t="str">
        <f>HYPERLINK("#分類事項一覧! $B$2182 "," 就業希望時期")</f>
        <v> 就業希望時期</v>
      </c>
      <c r="T6" s="34" t="str">
        <f>HYPERLINK("#分類事項一覧! $B$2192 "," 非就業希望理由")</f>
        <v> 非就業希望理由</v>
      </c>
      <c r="U6" s="37" t="str">
        <f>HYPERLINK("#分類事項一覧! $B$5054 "," 地域区分")</f>
        <v> 地域区分</v>
      </c>
      <c r="V6" s="38" t="s">
        <v>36</v>
      </c>
      <c r="W6" s="39" t="s">
        <v>37</v>
      </c>
      <c r="X6" s="38" t="s">
        <v>4702</v>
      </c>
      <c r="Y6" s="99" t="s">
        <v>4703</v>
      </c>
      <c r="Z6" s="38" t="s">
        <v>38</v>
      </c>
      <c r="AA6" s="38" t="s">
        <v>39</v>
      </c>
      <c r="AB6" s="40" t="s">
        <v>40</v>
      </c>
      <c r="AC6" s="41" t="s">
        <v>13</v>
      </c>
    </row>
    <row r="7" spans="1:29" s="52" customFormat="1" ht="12">
      <c r="A7" s="42" t="s">
        <v>211</v>
      </c>
      <c r="B7" s="43" t="s">
        <v>15</v>
      </c>
      <c r="C7" s="44" t="s">
        <v>197</v>
      </c>
      <c r="D7" s="45" t="s">
        <v>213</v>
      </c>
      <c r="E7" s="46" t="s">
        <v>212</v>
      </c>
      <c r="F7" s="46" t="s">
        <v>18</v>
      </c>
      <c r="G7" s="47">
        <v>3</v>
      </c>
      <c r="H7" s="48">
        <v>2</v>
      </c>
      <c r="I7" s="48">
        <v>7</v>
      </c>
      <c r="J7" s="48"/>
      <c r="K7" s="48"/>
      <c r="L7" s="48"/>
      <c r="M7" s="48">
        <v>9</v>
      </c>
      <c r="N7" s="48"/>
      <c r="O7" s="48"/>
      <c r="P7" s="48">
        <v>2</v>
      </c>
      <c r="Q7" s="48"/>
      <c r="R7" s="48"/>
      <c r="S7" s="48"/>
      <c r="T7" s="48"/>
      <c r="U7" s="47">
        <v>117</v>
      </c>
      <c r="V7" s="48" t="s">
        <v>41</v>
      </c>
      <c r="W7" s="50" t="s">
        <v>41</v>
      </c>
      <c r="X7" s="50" t="s">
        <v>41</v>
      </c>
      <c r="Y7" s="50" t="s">
        <v>41</v>
      </c>
      <c r="Z7" s="50"/>
      <c r="AA7" s="50"/>
      <c r="AB7" s="50"/>
      <c r="AC7" s="51"/>
    </row>
    <row r="8" spans="1:29" s="52" customFormat="1" ht="12">
      <c r="A8" s="53" t="s">
        <v>211</v>
      </c>
      <c r="B8" s="54" t="s">
        <v>20</v>
      </c>
      <c r="C8" s="55" t="s">
        <v>197</v>
      </c>
      <c r="D8" s="56" t="s">
        <v>214</v>
      </c>
      <c r="E8" s="57" t="s">
        <v>212</v>
      </c>
      <c r="F8" s="57" t="s">
        <v>18</v>
      </c>
      <c r="G8" s="58">
        <v>3</v>
      </c>
      <c r="H8" s="59">
        <v>2</v>
      </c>
      <c r="I8" s="59">
        <v>7</v>
      </c>
      <c r="J8" s="59"/>
      <c r="K8" s="59"/>
      <c r="L8" s="59"/>
      <c r="M8" s="59"/>
      <c r="N8" s="59">
        <v>12</v>
      </c>
      <c r="O8" s="59"/>
      <c r="P8" s="59">
        <v>2</v>
      </c>
      <c r="Q8" s="59"/>
      <c r="R8" s="59"/>
      <c r="S8" s="59"/>
      <c r="T8" s="59"/>
      <c r="U8" s="58">
        <v>117</v>
      </c>
      <c r="V8" s="59" t="s">
        <v>41</v>
      </c>
      <c r="W8" s="61" t="s">
        <v>41</v>
      </c>
      <c r="X8" s="61" t="s">
        <v>41</v>
      </c>
      <c r="Y8" s="61" t="s">
        <v>41</v>
      </c>
      <c r="Z8" s="61"/>
      <c r="AA8" s="61"/>
      <c r="AB8" s="61"/>
      <c r="AC8" s="62"/>
    </row>
    <row r="9" spans="1:29" s="52" customFormat="1" ht="12">
      <c r="A9" s="53" t="s">
        <v>211</v>
      </c>
      <c r="B9" s="54" t="s">
        <v>23</v>
      </c>
      <c r="C9" s="63" t="s">
        <v>197</v>
      </c>
      <c r="D9" s="64" t="s">
        <v>215</v>
      </c>
      <c r="E9" s="57" t="s">
        <v>212</v>
      </c>
      <c r="F9" s="57" t="s">
        <v>18</v>
      </c>
      <c r="G9" s="58">
        <v>3</v>
      </c>
      <c r="H9" s="59">
        <v>2</v>
      </c>
      <c r="I9" s="59">
        <v>7</v>
      </c>
      <c r="J9" s="59"/>
      <c r="K9" s="59"/>
      <c r="L9" s="59"/>
      <c r="M9" s="59"/>
      <c r="N9" s="59"/>
      <c r="O9" s="59">
        <v>9</v>
      </c>
      <c r="P9" s="59">
        <v>2</v>
      </c>
      <c r="Q9" s="59"/>
      <c r="R9" s="59"/>
      <c r="S9" s="59"/>
      <c r="T9" s="59"/>
      <c r="U9" s="58">
        <v>117</v>
      </c>
      <c r="V9" s="59" t="s">
        <v>41</v>
      </c>
      <c r="W9" s="61" t="s">
        <v>41</v>
      </c>
      <c r="X9" s="61" t="s">
        <v>41</v>
      </c>
      <c r="Y9" s="61" t="s">
        <v>41</v>
      </c>
      <c r="Z9" s="61"/>
      <c r="AA9" s="61"/>
      <c r="AB9" s="61"/>
      <c r="AC9" s="62"/>
    </row>
    <row r="10" spans="1:29" s="52" customFormat="1" ht="12">
      <c r="A10" s="53" t="s">
        <v>216</v>
      </c>
      <c r="B10" s="54" t="s">
        <v>29</v>
      </c>
      <c r="C10" s="63" t="s">
        <v>200</v>
      </c>
      <c r="D10" s="64" t="s">
        <v>218</v>
      </c>
      <c r="E10" s="57" t="s">
        <v>217</v>
      </c>
      <c r="F10" s="57" t="s">
        <v>18</v>
      </c>
      <c r="G10" s="58">
        <v>3</v>
      </c>
      <c r="H10" s="59"/>
      <c r="I10" s="59"/>
      <c r="J10" s="59"/>
      <c r="K10" s="59"/>
      <c r="L10" s="59"/>
      <c r="M10" s="59"/>
      <c r="N10" s="59"/>
      <c r="O10" s="59">
        <v>9</v>
      </c>
      <c r="P10" s="59"/>
      <c r="Q10" s="59"/>
      <c r="R10" s="59">
        <v>9</v>
      </c>
      <c r="S10" s="59">
        <v>2</v>
      </c>
      <c r="T10" s="59"/>
      <c r="U10" s="58">
        <v>117</v>
      </c>
      <c r="V10" s="59" t="s">
        <v>41</v>
      </c>
      <c r="W10" s="61" t="s">
        <v>41</v>
      </c>
      <c r="X10" s="61" t="s">
        <v>41</v>
      </c>
      <c r="Y10" s="61" t="s">
        <v>41</v>
      </c>
      <c r="Z10" s="61"/>
      <c r="AA10" s="61"/>
      <c r="AB10" s="61"/>
      <c r="AC10" s="62"/>
    </row>
    <row r="11" spans="1:29" s="52" customFormat="1" ht="24">
      <c r="A11" s="53" t="s">
        <v>219</v>
      </c>
      <c r="B11" s="54" t="s">
        <v>29</v>
      </c>
      <c r="C11" s="63" t="s">
        <v>203</v>
      </c>
      <c r="D11" s="64" t="s">
        <v>221</v>
      </c>
      <c r="E11" s="57" t="s">
        <v>220</v>
      </c>
      <c r="F11" s="57" t="s">
        <v>18</v>
      </c>
      <c r="G11" s="58">
        <v>3</v>
      </c>
      <c r="H11" s="59">
        <v>2</v>
      </c>
      <c r="I11" s="59">
        <v>7</v>
      </c>
      <c r="J11" s="59"/>
      <c r="K11" s="59"/>
      <c r="L11" s="59"/>
      <c r="M11" s="59"/>
      <c r="N11" s="59"/>
      <c r="O11" s="59"/>
      <c r="P11" s="59"/>
      <c r="Q11" s="59"/>
      <c r="R11" s="59">
        <v>16</v>
      </c>
      <c r="S11" s="59"/>
      <c r="T11" s="59"/>
      <c r="U11" s="58">
        <v>117</v>
      </c>
      <c r="V11" s="59" t="s">
        <v>41</v>
      </c>
      <c r="W11" s="61" t="s">
        <v>41</v>
      </c>
      <c r="X11" s="61" t="s">
        <v>41</v>
      </c>
      <c r="Y11" s="61" t="s">
        <v>41</v>
      </c>
      <c r="Z11" s="61"/>
      <c r="AA11" s="61"/>
      <c r="AB11" s="61"/>
      <c r="AC11" s="62"/>
    </row>
    <row r="12" spans="1:29" s="52" customFormat="1" ht="24">
      <c r="A12" s="53" t="s">
        <v>222</v>
      </c>
      <c r="B12" s="54" t="s">
        <v>29</v>
      </c>
      <c r="C12" s="63" t="s">
        <v>206</v>
      </c>
      <c r="D12" s="64" t="s">
        <v>223</v>
      </c>
      <c r="E12" s="57" t="s">
        <v>220</v>
      </c>
      <c r="F12" s="57" t="s">
        <v>18</v>
      </c>
      <c r="G12" s="58">
        <v>3</v>
      </c>
      <c r="H12" s="59"/>
      <c r="I12" s="59"/>
      <c r="J12" s="59">
        <v>12</v>
      </c>
      <c r="K12" s="59"/>
      <c r="L12" s="59"/>
      <c r="M12" s="59"/>
      <c r="N12" s="59"/>
      <c r="O12" s="59"/>
      <c r="P12" s="59"/>
      <c r="Q12" s="59"/>
      <c r="R12" s="59">
        <v>16</v>
      </c>
      <c r="S12" s="59"/>
      <c r="T12" s="59"/>
      <c r="U12" s="58">
        <v>117</v>
      </c>
      <c r="V12" s="59" t="s">
        <v>41</v>
      </c>
      <c r="W12" s="61" t="s">
        <v>41</v>
      </c>
      <c r="X12" s="61" t="s">
        <v>41</v>
      </c>
      <c r="Y12" s="61" t="s">
        <v>41</v>
      </c>
      <c r="Z12" s="61"/>
      <c r="AA12" s="61"/>
      <c r="AB12" s="61"/>
      <c r="AC12" s="62"/>
    </row>
    <row r="13" spans="1:29" s="52" customFormat="1" ht="12">
      <c r="A13" s="53" t="s">
        <v>224</v>
      </c>
      <c r="B13" s="54" t="s">
        <v>29</v>
      </c>
      <c r="C13" s="63" t="s">
        <v>209</v>
      </c>
      <c r="D13" s="64" t="s">
        <v>226</v>
      </c>
      <c r="E13" s="57" t="s">
        <v>225</v>
      </c>
      <c r="F13" s="57" t="s">
        <v>18</v>
      </c>
      <c r="G13" s="58">
        <v>3</v>
      </c>
      <c r="H13" s="59">
        <v>2</v>
      </c>
      <c r="I13" s="59">
        <v>7</v>
      </c>
      <c r="J13" s="59"/>
      <c r="K13" s="59"/>
      <c r="L13" s="59"/>
      <c r="M13" s="59"/>
      <c r="N13" s="59"/>
      <c r="O13" s="59"/>
      <c r="P13" s="59"/>
      <c r="Q13" s="59">
        <v>12</v>
      </c>
      <c r="R13" s="59"/>
      <c r="S13" s="59">
        <v>2</v>
      </c>
      <c r="T13" s="59"/>
      <c r="U13" s="58">
        <v>117</v>
      </c>
      <c r="V13" s="59" t="s">
        <v>41</v>
      </c>
      <c r="W13" s="61" t="s">
        <v>41</v>
      </c>
      <c r="X13" s="61" t="s">
        <v>41</v>
      </c>
      <c r="Y13" s="61" t="s">
        <v>41</v>
      </c>
      <c r="Z13" s="61"/>
      <c r="AA13" s="61"/>
      <c r="AB13" s="61"/>
      <c r="AC13" s="62"/>
    </row>
    <row r="14" spans="1:29" s="52" customFormat="1" ht="12">
      <c r="A14" s="53" t="s">
        <v>227</v>
      </c>
      <c r="B14" s="54" t="s">
        <v>29</v>
      </c>
      <c r="C14" s="63" t="s">
        <v>211</v>
      </c>
      <c r="D14" s="64" t="s">
        <v>229</v>
      </c>
      <c r="E14" s="57" t="s">
        <v>228</v>
      </c>
      <c r="F14" s="57" t="s">
        <v>18</v>
      </c>
      <c r="G14" s="58">
        <v>3</v>
      </c>
      <c r="H14" s="59">
        <v>2</v>
      </c>
      <c r="I14" s="59">
        <v>7</v>
      </c>
      <c r="J14" s="59"/>
      <c r="K14" s="59">
        <v>4</v>
      </c>
      <c r="L14" s="59"/>
      <c r="M14" s="59"/>
      <c r="N14" s="59"/>
      <c r="O14" s="59"/>
      <c r="P14" s="59"/>
      <c r="Q14" s="59"/>
      <c r="R14" s="59"/>
      <c r="S14" s="59"/>
      <c r="T14" s="59">
        <v>12</v>
      </c>
      <c r="U14" s="58">
        <v>117</v>
      </c>
      <c r="V14" s="59" t="s">
        <v>41</v>
      </c>
      <c r="W14" s="61" t="s">
        <v>41</v>
      </c>
      <c r="X14" s="61" t="s">
        <v>41</v>
      </c>
      <c r="Y14" s="61" t="s">
        <v>41</v>
      </c>
      <c r="Z14" s="61"/>
      <c r="AA14" s="61"/>
      <c r="AB14" s="61"/>
      <c r="AC14" s="62"/>
    </row>
    <row r="15" spans="1:29" s="52" customFormat="1" ht="12.75" thickBot="1">
      <c r="A15" s="74" t="s">
        <v>230</v>
      </c>
      <c r="B15" s="75" t="s">
        <v>29</v>
      </c>
      <c r="C15" s="76" t="s">
        <v>216</v>
      </c>
      <c r="D15" s="77" t="s">
        <v>231</v>
      </c>
      <c r="E15" s="78" t="s">
        <v>26</v>
      </c>
      <c r="F15" s="78" t="s">
        <v>18</v>
      </c>
      <c r="G15" s="79">
        <v>3</v>
      </c>
      <c r="H15" s="80"/>
      <c r="I15" s="80">
        <v>5</v>
      </c>
      <c r="J15" s="80"/>
      <c r="K15" s="80">
        <v>4</v>
      </c>
      <c r="L15" s="80">
        <v>5</v>
      </c>
      <c r="M15" s="80"/>
      <c r="N15" s="80"/>
      <c r="O15" s="80"/>
      <c r="P15" s="80"/>
      <c r="Q15" s="80"/>
      <c r="R15" s="80"/>
      <c r="S15" s="80"/>
      <c r="T15" s="80"/>
      <c r="U15" s="79">
        <v>117</v>
      </c>
      <c r="V15" s="80" t="s">
        <v>41</v>
      </c>
      <c r="W15" s="82" t="s">
        <v>41</v>
      </c>
      <c r="X15" s="82" t="s">
        <v>41</v>
      </c>
      <c r="Y15" s="82" t="s">
        <v>41</v>
      </c>
      <c r="Z15" s="82"/>
      <c r="AA15" s="82"/>
      <c r="AB15" s="82"/>
      <c r="AC15" s="83"/>
    </row>
    <row r="16" s="52" customFormat="1" ht="12"/>
    <row r="17" s="52" customFormat="1" ht="12"/>
    <row r="18" s="52" customFormat="1" ht="12"/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</sheetData>
  <sheetProtection/>
  <autoFilter ref="A6:AC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10" width="8.421875" style="7" bestFit="1" customWidth="1"/>
    <col min="11" max="11" width="11.28125" style="7" bestFit="1" customWidth="1"/>
    <col min="12" max="12" width="17.00390625" style="7" bestFit="1" customWidth="1"/>
    <col min="13" max="21" width="8.421875" style="7" bestFit="1" customWidth="1"/>
    <col min="22" max="23" width="11.28125" style="7" bestFit="1" customWidth="1"/>
    <col min="24" max="25" width="8.421875" style="7" bestFit="1" customWidth="1"/>
    <col min="26" max="27" width="11.28125" style="7" bestFit="1" customWidth="1"/>
    <col min="28" max="29" width="8.421875" style="7" bestFit="1" customWidth="1"/>
    <col min="30" max="37" width="5.421875" style="7" customWidth="1"/>
    <col min="38" max="38" width="26.421875" style="7" customWidth="1"/>
    <col min="39" max="16384" width="9.140625" style="7" customWidth="1"/>
  </cols>
  <sheetData>
    <row r="1" spans="1:38" ht="23.25" customHeight="1">
      <c r="A1" s="1" t="s">
        <v>232</v>
      </c>
      <c r="B1" s="1"/>
      <c r="C1" s="1"/>
      <c r="D1" s="1"/>
      <c r="E1" s="1" t="s">
        <v>4705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/>
      <c r="AE1" s="3"/>
      <c r="AF1" s="3"/>
      <c r="AG1" s="3"/>
      <c r="AH1" s="3"/>
      <c r="AI1" s="3"/>
      <c r="AJ1" s="3"/>
      <c r="AK1" s="3"/>
      <c r="AL1" s="6"/>
    </row>
    <row r="2" spans="1:38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 t="s">
        <v>4</v>
      </c>
      <c r="AE3" s="12"/>
      <c r="AF3" s="12"/>
      <c r="AG3" s="12"/>
      <c r="AH3" s="12"/>
      <c r="AI3" s="12"/>
      <c r="AJ3" s="12"/>
      <c r="AK3" s="12"/>
      <c r="AL3" s="14"/>
    </row>
    <row r="4" spans="1:38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 t="s">
        <v>7</v>
      </c>
      <c r="AE4" s="18"/>
      <c r="AF4" s="18"/>
      <c r="AG4" s="18"/>
      <c r="AH4" s="18"/>
      <c r="AI4" s="18"/>
      <c r="AJ4" s="18"/>
      <c r="AK4" s="20"/>
      <c r="AL4" s="21"/>
    </row>
    <row r="5" spans="1:38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2</v>
      </c>
      <c r="I5" s="26">
        <v>6</v>
      </c>
      <c r="J5" s="26">
        <v>11</v>
      </c>
      <c r="K5" s="26">
        <v>17</v>
      </c>
      <c r="L5" s="26">
        <v>19</v>
      </c>
      <c r="M5" s="26">
        <v>38</v>
      </c>
      <c r="N5" s="26">
        <v>40</v>
      </c>
      <c r="O5" s="26">
        <v>55</v>
      </c>
      <c r="P5" s="26">
        <v>56</v>
      </c>
      <c r="Q5" s="26">
        <v>61</v>
      </c>
      <c r="R5" s="26">
        <v>71</v>
      </c>
      <c r="S5" s="26">
        <v>73</v>
      </c>
      <c r="T5" s="26">
        <v>75</v>
      </c>
      <c r="U5" s="26">
        <v>76</v>
      </c>
      <c r="V5" s="26">
        <v>78</v>
      </c>
      <c r="W5" s="26">
        <v>99</v>
      </c>
      <c r="X5" s="26">
        <v>106</v>
      </c>
      <c r="Y5" s="26">
        <v>108</v>
      </c>
      <c r="Z5" s="26">
        <v>114</v>
      </c>
      <c r="AA5" s="26">
        <v>115</v>
      </c>
      <c r="AB5" s="26">
        <v>116</v>
      </c>
      <c r="AC5" s="26">
        <v>117</v>
      </c>
      <c r="AD5" s="25">
        <v>300</v>
      </c>
      <c r="AE5" s="26"/>
      <c r="AF5" s="27"/>
      <c r="AG5" s="27"/>
      <c r="AH5" s="27"/>
      <c r="AI5" s="27"/>
      <c r="AJ5" s="27"/>
      <c r="AK5" s="28"/>
      <c r="AL5" s="21"/>
    </row>
    <row r="6" spans="1:38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$B$12 "," 配偶関係")</f>
        <v> 配偶関係</v>
      </c>
      <c r="I6" s="34" t="str">
        <f>HYPERLINK("#分類事項一覧! $B$57 "," 年齢")</f>
        <v> 年齢</v>
      </c>
      <c r="J6" s="34" t="str">
        <f>HYPERLINK("#分類事項一覧! $B$395 "," 就業状態・仕事の主従")</f>
        <v> 就業状態・仕事の主従</v>
      </c>
      <c r="K6" s="34" t="str">
        <f>HYPERLINK("#分類事項一覧! $B$600 "," 就業状態・仕事の主従・就業希望の有無・求職活動の有無")</f>
        <v> 就業状態・仕事の主従・就業希望の有無・求職活動の有無</v>
      </c>
      <c r="L6" s="34" t="str">
        <f>HYPERLINK("#分類事項一覧! $B$638 "," 就業状態・仕事の主従・従業上の地位・雇用形態・就業希望意識・就業希望の有無・求職活動の有無")</f>
        <v> 就業状態・仕事の主従・従業上の地位・雇用形態・就業希望意識・就業希望の有無・求職活動の有無</v>
      </c>
      <c r="M6" s="34" t="str">
        <f>HYPERLINK("#分類事項一覧! $B$1736 "," 就業開始時期")</f>
        <v> 就業開始時期</v>
      </c>
      <c r="N6" s="34" t="str">
        <f>HYPERLINK("#分類事項一覧! $B$1786 "," 現職についた理由")</f>
        <v> 現職についた理由</v>
      </c>
      <c r="O6" s="34" t="str">
        <f>HYPERLINK("#分類事項一覧! $B$2022 "," 希望する仕事の種類")</f>
        <v> 希望する仕事の種類</v>
      </c>
      <c r="P6" s="34" t="str">
        <f>HYPERLINK("#分類事項一覧! $B$2040 "," 希望する仕事の形態")</f>
        <v> 希望する仕事の形態</v>
      </c>
      <c r="Q6" s="34" t="str">
        <f>HYPERLINK("#分類事項一覧! $B$2138 "," 求職期間")</f>
        <v> 求職期間</v>
      </c>
      <c r="R6" s="34" t="str">
        <f>HYPERLINK("#分類事項一覧! $B$2398 "," 前職の離職時期")</f>
        <v> 前職の離職時期</v>
      </c>
      <c r="S6" s="34" t="str">
        <f>HYPERLINK("#分類事項一覧! $B$2506 "," 前職の離職理由")</f>
        <v> 前職の離職理由</v>
      </c>
      <c r="T6" s="34" t="str">
        <f>HYPERLINK("#分類事項一覧! $B$2537 "," 初職と現職等との関係")</f>
        <v> 初職と現職等との関係</v>
      </c>
      <c r="U6" s="34" t="str">
        <f>HYPERLINK("#分類事項一覧! $B$2547 "," 初職に就いた時期")</f>
        <v> 初職に就いた時期</v>
      </c>
      <c r="V6" s="34" t="str">
        <f>HYPERLINK("#分類事項一覧! $B$2592 "," 初職の従業上の地位・雇用形態")</f>
        <v> 初職の従業上の地位・雇用形態</v>
      </c>
      <c r="W6" s="34" t="str">
        <f>HYPERLINK("#分類事項一覧! $B$3161 "," 現職の従業上の地位・雇用形態")</f>
        <v> 現職の従業上の地位・雇用形態</v>
      </c>
      <c r="X6" s="34" t="str">
        <f>HYPERLINK("#分類事項一覧! $B$3312 "," 現職の産業")</f>
        <v> 現職の産業</v>
      </c>
      <c r="Y6" s="34" t="str">
        <f>HYPERLINK("#分類事項一覧! $B$3366 "," 現職の職業")</f>
        <v> 現職の職業</v>
      </c>
      <c r="Z6" s="34" t="str">
        <f>HYPERLINK("#分類事項一覧! $B$3510 "," 前職の従業上の地位・雇用形態")</f>
        <v> 前職の従業上の地位・雇用形態</v>
      </c>
      <c r="AA6" s="34" t="str">
        <f>HYPERLINK("#分類事項一覧! $B$3530 "," 前職の雇用契約期間の定めの有無")</f>
        <v> 前職の雇用契約期間の定めの有無</v>
      </c>
      <c r="AB6" s="34" t="str">
        <f>HYPERLINK("#分類事項一覧! $B$3548 "," 前職の産業")</f>
        <v> 前職の産業</v>
      </c>
      <c r="AC6" s="34" t="str">
        <f>HYPERLINK("#分類事項一覧! $B$3575 "," 前職の職業")</f>
        <v> 前職の職業</v>
      </c>
      <c r="AD6" s="37" t="str">
        <f>HYPERLINK("#分類事項一覧! $B$5054 "," 地域区分")</f>
        <v> 地域区分</v>
      </c>
      <c r="AE6" s="38" t="s">
        <v>36</v>
      </c>
      <c r="AF6" s="39" t="s">
        <v>37</v>
      </c>
      <c r="AG6" s="38" t="s">
        <v>4702</v>
      </c>
      <c r="AH6" s="99" t="s">
        <v>4703</v>
      </c>
      <c r="AI6" s="38" t="s">
        <v>38</v>
      </c>
      <c r="AJ6" s="38" t="s">
        <v>39</v>
      </c>
      <c r="AK6" s="40" t="s">
        <v>40</v>
      </c>
      <c r="AL6" s="41" t="s">
        <v>13</v>
      </c>
    </row>
    <row r="7" spans="1:38" s="52" customFormat="1" ht="24">
      <c r="A7" s="42" t="s">
        <v>233</v>
      </c>
      <c r="B7" s="43" t="s">
        <v>29</v>
      </c>
      <c r="C7" s="44" t="s">
        <v>219</v>
      </c>
      <c r="D7" s="45" t="s">
        <v>235</v>
      </c>
      <c r="E7" s="46" t="s">
        <v>234</v>
      </c>
      <c r="F7" s="46" t="s">
        <v>18</v>
      </c>
      <c r="G7" s="47">
        <v>3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>
        <v>4</v>
      </c>
      <c r="U7" s="48">
        <v>11</v>
      </c>
      <c r="V7" s="48" t="s">
        <v>236</v>
      </c>
      <c r="W7" s="48"/>
      <c r="X7" s="48"/>
      <c r="Y7" s="48"/>
      <c r="Z7" s="48"/>
      <c r="AA7" s="48"/>
      <c r="AB7" s="48"/>
      <c r="AC7" s="48"/>
      <c r="AD7" s="47">
        <v>117</v>
      </c>
      <c r="AE7" s="48" t="s">
        <v>41</v>
      </c>
      <c r="AF7" s="50" t="s">
        <v>41</v>
      </c>
      <c r="AG7" s="50" t="s">
        <v>41</v>
      </c>
      <c r="AH7" s="50" t="s">
        <v>41</v>
      </c>
      <c r="AI7" s="50"/>
      <c r="AJ7" s="50"/>
      <c r="AK7" s="50"/>
      <c r="AL7" s="51"/>
    </row>
    <row r="8" spans="1:38" s="52" customFormat="1" ht="24">
      <c r="A8" s="53" t="s">
        <v>237</v>
      </c>
      <c r="B8" s="54" t="s">
        <v>29</v>
      </c>
      <c r="C8" s="55" t="s">
        <v>222</v>
      </c>
      <c r="D8" s="56" t="s">
        <v>239</v>
      </c>
      <c r="E8" s="57" t="s">
        <v>238</v>
      </c>
      <c r="F8" s="57" t="s">
        <v>18</v>
      </c>
      <c r="G8" s="58">
        <v>3</v>
      </c>
      <c r="H8" s="59"/>
      <c r="I8" s="59" t="s">
        <v>240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>
        <v>4</v>
      </c>
      <c r="U8" s="59"/>
      <c r="V8" s="59">
        <v>6</v>
      </c>
      <c r="W8" s="59">
        <v>14</v>
      </c>
      <c r="X8" s="59"/>
      <c r="Y8" s="59"/>
      <c r="Z8" s="59"/>
      <c r="AA8" s="59"/>
      <c r="AB8" s="59"/>
      <c r="AC8" s="59"/>
      <c r="AD8" s="58">
        <v>117</v>
      </c>
      <c r="AE8" s="59" t="s">
        <v>41</v>
      </c>
      <c r="AF8" s="61" t="s">
        <v>41</v>
      </c>
      <c r="AG8" s="61" t="s">
        <v>41</v>
      </c>
      <c r="AH8" s="61" t="s">
        <v>41</v>
      </c>
      <c r="AI8" s="61"/>
      <c r="AJ8" s="61"/>
      <c r="AK8" s="61"/>
      <c r="AL8" s="62"/>
    </row>
    <row r="9" spans="1:38" s="52" customFormat="1" ht="24">
      <c r="A9" s="53" t="s">
        <v>241</v>
      </c>
      <c r="B9" s="54" t="s">
        <v>29</v>
      </c>
      <c r="C9" s="63" t="s">
        <v>224</v>
      </c>
      <c r="D9" s="64" t="s">
        <v>243</v>
      </c>
      <c r="E9" s="57" t="s">
        <v>242</v>
      </c>
      <c r="F9" s="57" t="s">
        <v>18</v>
      </c>
      <c r="G9" s="58">
        <v>3</v>
      </c>
      <c r="H9" s="59" t="s">
        <v>117</v>
      </c>
      <c r="I9" s="59"/>
      <c r="J9" s="59"/>
      <c r="K9" s="59">
        <v>5</v>
      </c>
      <c r="L9" s="59"/>
      <c r="M9" s="59"/>
      <c r="N9" s="59"/>
      <c r="O9" s="59"/>
      <c r="P9" s="59"/>
      <c r="Q9" s="59"/>
      <c r="R9" s="59"/>
      <c r="S9" s="59">
        <v>16</v>
      </c>
      <c r="T9" s="59"/>
      <c r="U9" s="59"/>
      <c r="V9" s="59"/>
      <c r="W9" s="59"/>
      <c r="X9" s="59"/>
      <c r="Y9" s="59"/>
      <c r="Z9" s="59">
        <v>14</v>
      </c>
      <c r="AA9" s="59"/>
      <c r="AB9" s="59"/>
      <c r="AC9" s="59"/>
      <c r="AD9" s="58">
        <v>117</v>
      </c>
      <c r="AE9" s="59" t="s">
        <v>41</v>
      </c>
      <c r="AF9" s="61" t="s">
        <v>41</v>
      </c>
      <c r="AG9" s="61" t="s">
        <v>41</v>
      </c>
      <c r="AH9" s="61" t="s">
        <v>41</v>
      </c>
      <c r="AI9" s="61"/>
      <c r="AJ9" s="61"/>
      <c r="AK9" s="61"/>
      <c r="AL9" s="62"/>
    </row>
    <row r="10" spans="1:38" s="52" customFormat="1" ht="24">
      <c r="A10" s="53" t="s">
        <v>244</v>
      </c>
      <c r="B10" s="54" t="s">
        <v>29</v>
      </c>
      <c r="C10" s="63" t="s">
        <v>227</v>
      </c>
      <c r="D10" s="64" t="s">
        <v>245</v>
      </c>
      <c r="E10" s="57" t="s">
        <v>242</v>
      </c>
      <c r="F10" s="57" t="s">
        <v>18</v>
      </c>
      <c r="G10" s="58">
        <v>3</v>
      </c>
      <c r="H10" s="59" t="s">
        <v>117</v>
      </c>
      <c r="I10" s="59"/>
      <c r="J10" s="59"/>
      <c r="K10" s="59">
        <v>5</v>
      </c>
      <c r="L10" s="59"/>
      <c r="M10" s="59"/>
      <c r="N10" s="59"/>
      <c r="O10" s="59"/>
      <c r="P10" s="59"/>
      <c r="Q10" s="59"/>
      <c r="R10" s="59"/>
      <c r="S10" s="59">
        <v>16</v>
      </c>
      <c r="T10" s="59"/>
      <c r="U10" s="59"/>
      <c r="V10" s="59"/>
      <c r="W10" s="59"/>
      <c r="X10" s="59"/>
      <c r="Y10" s="59"/>
      <c r="Z10" s="59"/>
      <c r="AA10" s="59"/>
      <c r="AB10" s="59">
        <v>21</v>
      </c>
      <c r="AC10" s="59"/>
      <c r="AD10" s="58">
        <v>117</v>
      </c>
      <c r="AE10" s="59" t="s">
        <v>41</v>
      </c>
      <c r="AF10" s="61" t="s">
        <v>41</v>
      </c>
      <c r="AG10" s="61" t="s">
        <v>41</v>
      </c>
      <c r="AH10" s="61" t="s">
        <v>41</v>
      </c>
      <c r="AI10" s="61"/>
      <c r="AJ10" s="61"/>
      <c r="AK10" s="61"/>
      <c r="AL10" s="62"/>
    </row>
    <row r="11" spans="1:38" s="52" customFormat="1" ht="24">
      <c r="A11" s="53" t="s">
        <v>246</v>
      </c>
      <c r="B11" s="54" t="s">
        <v>29</v>
      </c>
      <c r="C11" s="63" t="s">
        <v>230</v>
      </c>
      <c r="D11" s="64" t="s">
        <v>247</v>
      </c>
      <c r="E11" s="57" t="s">
        <v>242</v>
      </c>
      <c r="F11" s="57" t="s">
        <v>18</v>
      </c>
      <c r="G11" s="58">
        <v>3</v>
      </c>
      <c r="H11" s="59" t="s">
        <v>117</v>
      </c>
      <c r="I11" s="59"/>
      <c r="J11" s="59"/>
      <c r="K11" s="59">
        <v>5</v>
      </c>
      <c r="L11" s="59"/>
      <c r="M11" s="59"/>
      <c r="N11" s="59"/>
      <c r="O11" s="59"/>
      <c r="P11" s="59"/>
      <c r="Q11" s="59"/>
      <c r="R11" s="59"/>
      <c r="S11" s="59">
        <v>16</v>
      </c>
      <c r="T11" s="59"/>
      <c r="U11" s="59"/>
      <c r="V11" s="59"/>
      <c r="W11" s="59"/>
      <c r="X11" s="59"/>
      <c r="Y11" s="59"/>
      <c r="Z11" s="59"/>
      <c r="AA11" s="59"/>
      <c r="AB11" s="59"/>
      <c r="AC11" s="59">
        <v>13</v>
      </c>
      <c r="AD11" s="58">
        <v>117</v>
      </c>
      <c r="AE11" s="59" t="s">
        <v>41</v>
      </c>
      <c r="AF11" s="61" t="s">
        <v>41</v>
      </c>
      <c r="AG11" s="61" t="s">
        <v>41</v>
      </c>
      <c r="AH11" s="61" t="s">
        <v>41</v>
      </c>
      <c r="AI11" s="61"/>
      <c r="AJ11" s="61"/>
      <c r="AK11" s="61"/>
      <c r="AL11" s="62"/>
    </row>
    <row r="12" spans="1:38" s="52" customFormat="1" ht="36" customHeight="1">
      <c r="A12" s="53" t="s">
        <v>248</v>
      </c>
      <c r="B12" s="54" t="s">
        <v>29</v>
      </c>
      <c r="C12" s="63" t="s">
        <v>233</v>
      </c>
      <c r="D12" s="64" t="s">
        <v>250</v>
      </c>
      <c r="E12" s="57" t="s">
        <v>4701</v>
      </c>
      <c r="F12" s="57" t="s">
        <v>18</v>
      </c>
      <c r="G12" s="58">
        <v>3</v>
      </c>
      <c r="H12" s="59"/>
      <c r="I12" s="59"/>
      <c r="J12" s="59"/>
      <c r="K12" s="59"/>
      <c r="L12" s="59"/>
      <c r="M12" s="59">
        <v>6</v>
      </c>
      <c r="N12" s="59"/>
      <c r="O12" s="59"/>
      <c r="P12" s="59"/>
      <c r="Q12" s="59"/>
      <c r="R12" s="59"/>
      <c r="S12" s="59"/>
      <c r="T12" s="59"/>
      <c r="U12" s="59"/>
      <c r="V12" s="59"/>
      <c r="W12" s="59">
        <v>12</v>
      </c>
      <c r="X12" s="59"/>
      <c r="Y12" s="59"/>
      <c r="Z12" s="59">
        <v>12</v>
      </c>
      <c r="AA12" s="59"/>
      <c r="AB12" s="59"/>
      <c r="AC12" s="59"/>
      <c r="AD12" s="58">
        <v>117</v>
      </c>
      <c r="AE12" s="59" t="s">
        <v>41</v>
      </c>
      <c r="AF12" s="61" t="s">
        <v>41</v>
      </c>
      <c r="AG12" s="61" t="s">
        <v>41</v>
      </c>
      <c r="AH12" s="61" t="s">
        <v>41</v>
      </c>
      <c r="AI12" s="61"/>
      <c r="AJ12" s="61"/>
      <c r="AK12" s="61"/>
      <c r="AL12" s="62"/>
    </row>
    <row r="13" spans="1:38" s="52" customFormat="1" ht="36" customHeight="1">
      <c r="A13" s="53" t="s">
        <v>251</v>
      </c>
      <c r="B13" s="54" t="s">
        <v>29</v>
      </c>
      <c r="C13" s="63" t="s">
        <v>237</v>
      </c>
      <c r="D13" s="64" t="s">
        <v>252</v>
      </c>
      <c r="E13" s="57" t="s">
        <v>4701</v>
      </c>
      <c r="F13" s="57" t="s">
        <v>18</v>
      </c>
      <c r="G13" s="58">
        <v>3</v>
      </c>
      <c r="H13" s="59"/>
      <c r="I13" s="59"/>
      <c r="J13" s="59"/>
      <c r="K13" s="59"/>
      <c r="L13" s="59"/>
      <c r="M13" s="59">
        <v>6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>
        <v>21</v>
      </c>
      <c r="Y13" s="59"/>
      <c r="Z13" s="59"/>
      <c r="AA13" s="59"/>
      <c r="AB13" s="59">
        <v>21</v>
      </c>
      <c r="AC13" s="59"/>
      <c r="AD13" s="58">
        <v>117</v>
      </c>
      <c r="AE13" s="59" t="s">
        <v>41</v>
      </c>
      <c r="AF13" s="61" t="s">
        <v>41</v>
      </c>
      <c r="AG13" s="61" t="s">
        <v>41</v>
      </c>
      <c r="AH13" s="61" t="s">
        <v>41</v>
      </c>
      <c r="AI13" s="61"/>
      <c r="AJ13" s="61"/>
      <c r="AK13" s="61"/>
      <c r="AL13" s="62"/>
    </row>
    <row r="14" spans="1:38" s="52" customFormat="1" ht="36" customHeight="1">
      <c r="A14" s="53" t="s">
        <v>253</v>
      </c>
      <c r="B14" s="54" t="s">
        <v>29</v>
      </c>
      <c r="C14" s="63" t="s">
        <v>241</v>
      </c>
      <c r="D14" s="64" t="s">
        <v>254</v>
      </c>
      <c r="E14" s="57" t="s">
        <v>4701</v>
      </c>
      <c r="F14" s="57" t="s">
        <v>18</v>
      </c>
      <c r="G14" s="58">
        <v>3</v>
      </c>
      <c r="H14" s="59"/>
      <c r="I14" s="59"/>
      <c r="J14" s="59"/>
      <c r="K14" s="59"/>
      <c r="L14" s="59"/>
      <c r="M14" s="59">
        <v>6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>
        <v>13</v>
      </c>
      <c r="Z14" s="59">
        <v>2</v>
      </c>
      <c r="AA14" s="59"/>
      <c r="AB14" s="59"/>
      <c r="AC14" s="59">
        <v>13</v>
      </c>
      <c r="AD14" s="58">
        <v>117</v>
      </c>
      <c r="AE14" s="59" t="s">
        <v>41</v>
      </c>
      <c r="AF14" s="61" t="s">
        <v>41</v>
      </c>
      <c r="AG14" s="61" t="s">
        <v>41</v>
      </c>
      <c r="AH14" s="61" t="s">
        <v>41</v>
      </c>
      <c r="AI14" s="61"/>
      <c r="AJ14" s="61"/>
      <c r="AK14" s="61"/>
      <c r="AL14" s="62"/>
    </row>
    <row r="15" spans="1:38" s="52" customFormat="1" ht="36">
      <c r="A15" s="53" t="s">
        <v>255</v>
      </c>
      <c r="B15" s="54" t="s">
        <v>29</v>
      </c>
      <c r="C15" s="63" t="s">
        <v>244</v>
      </c>
      <c r="D15" s="64" t="s">
        <v>257</v>
      </c>
      <c r="E15" s="57" t="s">
        <v>256</v>
      </c>
      <c r="F15" s="57" t="s">
        <v>18</v>
      </c>
      <c r="G15" s="58">
        <v>3</v>
      </c>
      <c r="H15" s="59"/>
      <c r="I15" s="59"/>
      <c r="J15" s="59">
        <v>3</v>
      </c>
      <c r="K15" s="59"/>
      <c r="L15" s="59"/>
      <c r="M15" s="59"/>
      <c r="N15" s="59"/>
      <c r="O15" s="59"/>
      <c r="P15" s="59"/>
      <c r="Q15" s="59"/>
      <c r="R15" s="59">
        <v>15</v>
      </c>
      <c r="S15" s="59"/>
      <c r="T15" s="59"/>
      <c r="U15" s="59"/>
      <c r="V15" s="59"/>
      <c r="W15" s="59"/>
      <c r="X15" s="59"/>
      <c r="Y15" s="59"/>
      <c r="Z15" s="59"/>
      <c r="AA15" s="59"/>
      <c r="AB15" s="59">
        <v>21</v>
      </c>
      <c r="AC15" s="59"/>
      <c r="AD15" s="58">
        <v>117</v>
      </c>
      <c r="AE15" s="59" t="s">
        <v>41</v>
      </c>
      <c r="AF15" s="61" t="s">
        <v>41</v>
      </c>
      <c r="AG15" s="61" t="s">
        <v>41</v>
      </c>
      <c r="AH15" s="61" t="s">
        <v>41</v>
      </c>
      <c r="AI15" s="61"/>
      <c r="AJ15" s="61"/>
      <c r="AK15" s="61"/>
      <c r="AL15" s="62"/>
    </row>
    <row r="16" spans="1:38" s="52" customFormat="1" ht="36">
      <c r="A16" s="53" t="s">
        <v>258</v>
      </c>
      <c r="B16" s="54" t="s">
        <v>29</v>
      </c>
      <c r="C16" s="65" t="s">
        <v>246</v>
      </c>
      <c r="D16" s="66" t="s">
        <v>260</v>
      </c>
      <c r="E16" s="57" t="s">
        <v>259</v>
      </c>
      <c r="F16" s="57" t="s">
        <v>18</v>
      </c>
      <c r="G16" s="58">
        <v>3</v>
      </c>
      <c r="H16" s="59"/>
      <c r="I16" s="59">
        <v>7</v>
      </c>
      <c r="J16" s="59"/>
      <c r="K16" s="59"/>
      <c r="L16" s="59"/>
      <c r="M16" s="59"/>
      <c r="N16" s="59"/>
      <c r="O16" s="59"/>
      <c r="P16" s="59"/>
      <c r="Q16" s="59"/>
      <c r="R16" s="59">
        <v>7</v>
      </c>
      <c r="S16" s="59">
        <v>16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8">
        <v>117</v>
      </c>
      <c r="AE16" s="59" t="s">
        <v>41</v>
      </c>
      <c r="AF16" s="61" t="s">
        <v>41</v>
      </c>
      <c r="AG16" s="61" t="s">
        <v>41</v>
      </c>
      <c r="AH16" s="61" t="s">
        <v>41</v>
      </c>
      <c r="AI16" s="61"/>
      <c r="AJ16" s="61"/>
      <c r="AK16" s="61"/>
      <c r="AL16" s="62"/>
    </row>
    <row r="17" spans="1:38" s="52" customFormat="1" ht="132">
      <c r="A17" s="53" t="s">
        <v>261</v>
      </c>
      <c r="B17" s="54" t="s">
        <v>29</v>
      </c>
      <c r="C17" s="65" t="s">
        <v>248</v>
      </c>
      <c r="D17" s="66" t="s">
        <v>263</v>
      </c>
      <c r="E17" s="57" t="s">
        <v>262</v>
      </c>
      <c r="F17" s="57" t="s">
        <v>18</v>
      </c>
      <c r="G17" s="58">
        <v>3</v>
      </c>
      <c r="H17" s="59" t="s">
        <v>117</v>
      </c>
      <c r="I17" s="59">
        <v>7</v>
      </c>
      <c r="J17" s="59"/>
      <c r="K17" s="59"/>
      <c r="L17" s="59">
        <v>19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>
        <v>117</v>
      </c>
      <c r="AE17" s="59" t="s">
        <v>41</v>
      </c>
      <c r="AF17" s="61" t="s">
        <v>41</v>
      </c>
      <c r="AG17" s="61" t="s">
        <v>41</v>
      </c>
      <c r="AH17" s="61" t="s">
        <v>41</v>
      </c>
      <c r="AI17" s="61"/>
      <c r="AJ17" s="61"/>
      <c r="AK17" s="61"/>
      <c r="AL17" s="62"/>
    </row>
    <row r="18" spans="1:38" s="52" customFormat="1" ht="12">
      <c r="A18" s="53" t="s">
        <v>264</v>
      </c>
      <c r="B18" s="54" t="s">
        <v>29</v>
      </c>
      <c r="C18" s="65" t="s">
        <v>251</v>
      </c>
      <c r="D18" s="66" t="s">
        <v>266</v>
      </c>
      <c r="E18" s="57" t="s">
        <v>265</v>
      </c>
      <c r="F18" s="57" t="s">
        <v>18</v>
      </c>
      <c r="G18" s="58">
        <v>3</v>
      </c>
      <c r="H18" s="59" t="s">
        <v>117</v>
      </c>
      <c r="I18" s="59">
        <v>7</v>
      </c>
      <c r="J18" s="59"/>
      <c r="K18" s="59"/>
      <c r="L18" s="59"/>
      <c r="M18" s="59"/>
      <c r="N18" s="59"/>
      <c r="O18" s="59"/>
      <c r="P18" s="59"/>
      <c r="Q18" s="59">
        <v>16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>
        <v>21</v>
      </c>
      <c r="AC18" s="59"/>
      <c r="AD18" s="58">
        <v>117</v>
      </c>
      <c r="AE18" s="59" t="s">
        <v>41</v>
      </c>
      <c r="AF18" s="61" t="s">
        <v>41</v>
      </c>
      <c r="AG18" s="61" t="s">
        <v>41</v>
      </c>
      <c r="AH18" s="61" t="s">
        <v>41</v>
      </c>
      <c r="AI18" s="61"/>
      <c r="AJ18" s="61"/>
      <c r="AK18" s="61"/>
      <c r="AL18" s="62"/>
    </row>
    <row r="19" spans="1:38" s="15" customFormat="1" ht="12">
      <c r="A19" s="67">
        <v>61</v>
      </c>
      <c r="B19" s="68" t="s">
        <v>29</v>
      </c>
      <c r="C19" s="69" t="s">
        <v>253</v>
      </c>
      <c r="D19" s="70" t="s">
        <v>267</v>
      </c>
      <c r="E19" s="57" t="s">
        <v>265</v>
      </c>
      <c r="F19" s="57" t="s">
        <v>18</v>
      </c>
      <c r="G19" s="58">
        <v>3</v>
      </c>
      <c r="H19" s="59" t="s">
        <v>117</v>
      </c>
      <c r="I19" s="59">
        <v>7</v>
      </c>
      <c r="J19" s="59"/>
      <c r="K19" s="59"/>
      <c r="L19" s="59"/>
      <c r="M19" s="59"/>
      <c r="N19" s="59"/>
      <c r="O19" s="59"/>
      <c r="P19" s="59"/>
      <c r="Q19" s="59">
        <v>16</v>
      </c>
      <c r="R19" s="59"/>
      <c r="S19" s="59"/>
      <c r="T19" s="59"/>
      <c r="U19" s="59"/>
      <c r="V19" s="59"/>
      <c r="W19" s="59"/>
      <c r="X19" s="59"/>
      <c r="Y19" s="59"/>
      <c r="Z19" s="59">
        <v>14</v>
      </c>
      <c r="AA19" s="59"/>
      <c r="AB19" s="59"/>
      <c r="AC19" s="59"/>
      <c r="AD19" s="58">
        <v>117</v>
      </c>
      <c r="AE19" s="59" t="s">
        <v>41</v>
      </c>
      <c r="AF19" s="61" t="s">
        <v>41</v>
      </c>
      <c r="AG19" s="61" t="s">
        <v>41</v>
      </c>
      <c r="AH19" s="61" t="s">
        <v>41</v>
      </c>
      <c r="AI19" s="61"/>
      <c r="AJ19" s="61"/>
      <c r="AK19" s="61"/>
      <c r="AL19" s="62"/>
    </row>
    <row r="20" spans="1:38" s="15" customFormat="1" ht="12">
      <c r="A20" s="67">
        <v>62</v>
      </c>
      <c r="B20" s="68" t="s">
        <v>29</v>
      </c>
      <c r="C20" s="69" t="s">
        <v>255</v>
      </c>
      <c r="D20" s="70" t="s">
        <v>268</v>
      </c>
      <c r="E20" s="57" t="s">
        <v>265</v>
      </c>
      <c r="F20" s="57" t="s">
        <v>18</v>
      </c>
      <c r="G20" s="58">
        <v>3</v>
      </c>
      <c r="H20" s="59" t="s">
        <v>117</v>
      </c>
      <c r="I20" s="59">
        <v>7</v>
      </c>
      <c r="J20" s="59"/>
      <c r="K20" s="59"/>
      <c r="L20" s="59"/>
      <c r="M20" s="59"/>
      <c r="N20" s="59"/>
      <c r="O20" s="59"/>
      <c r="P20" s="59"/>
      <c r="Q20" s="59">
        <v>16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>
        <v>13</v>
      </c>
      <c r="AD20" s="58">
        <v>117</v>
      </c>
      <c r="AE20" s="59" t="s">
        <v>41</v>
      </c>
      <c r="AF20" s="61" t="s">
        <v>41</v>
      </c>
      <c r="AG20" s="61" t="s">
        <v>41</v>
      </c>
      <c r="AH20" s="61" t="s">
        <v>41</v>
      </c>
      <c r="AI20" s="61"/>
      <c r="AJ20" s="61"/>
      <c r="AK20" s="61"/>
      <c r="AL20" s="62"/>
    </row>
    <row r="21" spans="1:38" s="15" customFormat="1" ht="36">
      <c r="A21" s="67">
        <v>63</v>
      </c>
      <c r="B21" s="68" t="s">
        <v>29</v>
      </c>
      <c r="C21" s="69" t="s">
        <v>258</v>
      </c>
      <c r="D21" s="70" t="s">
        <v>270</v>
      </c>
      <c r="E21" s="57" t="s">
        <v>269</v>
      </c>
      <c r="F21" s="57" t="s">
        <v>18</v>
      </c>
      <c r="G21" s="58">
        <v>3</v>
      </c>
      <c r="H21" s="59" t="s">
        <v>117</v>
      </c>
      <c r="I21" s="59">
        <v>7</v>
      </c>
      <c r="J21" s="59"/>
      <c r="K21" s="59"/>
      <c r="L21" s="59"/>
      <c r="M21" s="59"/>
      <c r="N21" s="59"/>
      <c r="O21" s="59">
        <v>12</v>
      </c>
      <c r="P21" s="59"/>
      <c r="Q21" s="59">
        <v>16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8">
        <v>117</v>
      </c>
      <c r="AE21" s="59" t="s">
        <v>41</v>
      </c>
      <c r="AF21" s="61" t="s">
        <v>41</v>
      </c>
      <c r="AG21" s="61" t="s">
        <v>41</v>
      </c>
      <c r="AH21" s="61" t="s">
        <v>41</v>
      </c>
      <c r="AI21" s="61"/>
      <c r="AJ21" s="61"/>
      <c r="AK21" s="61"/>
      <c r="AL21" s="62"/>
    </row>
    <row r="22" spans="1:38" s="15" customFormat="1" ht="36">
      <c r="A22" s="67">
        <v>64</v>
      </c>
      <c r="B22" s="68" t="s">
        <v>29</v>
      </c>
      <c r="C22" s="69" t="s">
        <v>261</v>
      </c>
      <c r="D22" s="70" t="s">
        <v>271</v>
      </c>
      <c r="E22" s="57" t="s">
        <v>269</v>
      </c>
      <c r="F22" s="57" t="s">
        <v>18</v>
      </c>
      <c r="G22" s="58">
        <v>3</v>
      </c>
      <c r="H22" s="59" t="s">
        <v>117</v>
      </c>
      <c r="I22" s="59">
        <v>7</v>
      </c>
      <c r="J22" s="59"/>
      <c r="K22" s="59"/>
      <c r="L22" s="59"/>
      <c r="M22" s="59"/>
      <c r="N22" s="59"/>
      <c r="O22" s="59"/>
      <c r="P22" s="59">
        <v>9</v>
      </c>
      <c r="Q22" s="59">
        <v>16</v>
      </c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8">
        <v>117</v>
      </c>
      <c r="AE22" s="59" t="s">
        <v>41</v>
      </c>
      <c r="AF22" s="61" t="s">
        <v>41</v>
      </c>
      <c r="AG22" s="61" t="s">
        <v>41</v>
      </c>
      <c r="AH22" s="61" t="s">
        <v>41</v>
      </c>
      <c r="AI22" s="61"/>
      <c r="AJ22" s="61"/>
      <c r="AK22" s="61"/>
      <c r="AL22" s="62"/>
    </row>
    <row r="23" spans="1:38" s="15" customFormat="1" ht="36">
      <c r="A23" s="67">
        <v>65</v>
      </c>
      <c r="B23" s="68" t="s">
        <v>29</v>
      </c>
      <c r="C23" s="69" t="s">
        <v>34</v>
      </c>
      <c r="D23" s="70" t="s">
        <v>272</v>
      </c>
      <c r="E23" s="57" t="s">
        <v>249</v>
      </c>
      <c r="F23" s="57" t="s">
        <v>18</v>
      </c>
      <c r="G23" s="58">
        <v>3</v>
      </c>
      <c r="H23" s="59"/>
      <c r="I23" s="59"/>
      <c r="J23" s="59">
        <v>1</v>
      </c>
      <c r="K23" s="59"/>
      <c r="L23" s="59"/>
      <c r="M23" s="59"/>
      <c r="N23" s="59">
        <v>10</v>
      </c>
      <c r="O23" s="59"/>
      <c r="P23" s="59"/>
      <c r="Q23" s="59"/>
      <c r="R23" s="59">
        <v>6</v>
      </c>
      <c r="S23" s="59">
        <v>16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8">
        <v>117</v>
      </c>
      <c r="AE23" s="59" t="s">
        <v>41</v>
      </c>
      <c r="AF23" s="61" t="s">
        <v>41</v>
      </c>
      <c r="AG23" s="61" t="s">
        <v>41</v>
      </c>
      <c r="AH23" s="61" t="s">
        <v>41</v>
      </c>
      <c r="AI23" s="61"/>
      <c r="AJ23" s="61"/>
      <c r="AK23" s="61"/>
      <c r="AL23" s="62"/>
    </row>
    <row r="24" spans="1:38" s="15" customFormat="1" ht="48.75" thickBot="1">
      <c r="A24" s="86">
        <v>66</v>
      </c>
      <c r="B24" s="87" t="s">
        <v>29</v>
      </c>
      <c r="C24" s="88" t="s">
        <v>34</v>
      </c>
      <c r="D24" s="89" t="s">
        <v>274</v>
      </c>
      <c r="E24" s="78" t="s">
        <v>273</v>
      </c>
      <c r="F24" s="78" t="s">
        <v>18</v>
      </c>
      <c r="G24" s="79">
        <v>3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>
        <v>6</v>
      </c>
      <c r="S24" s="80"/>
      <c r="T24" s="80"/>
      <c r="U24" s="80"/>
      <c r="V24" s="80"/>
      <c r="W24" s="80">
        <v>14</v>
      </c>
      <c r="X24" s="80"/>
      <c r="Y24" s="80"/>
      <c r="Z24" s="80" t="s">
        <v>129</v>
      </c>
      <c r="AA24" s="80">
        <v>12</v>
      </c>
      <c r="AB24" s="80"/>
      <c r="AC24" s="80"/>
      <c r="AD24" s="79">
        <v>117</v>
      </c>
      <c r="AE24" s="80" t="s">
        <v>41</v>
      </c>
      <c r="AF24" s="82" t="s">
        <v>41</v>
      </c>
      <c r="AG24" s="82" t="s">
        <v>41</v>
      </c>
      <c r="AH24" s="82" t="s">
        <v>41</v>
      </c>
      <c r="AI24" s="82"/>
      <c r="AJ24" s="82"/>
      <c r="AK24" s="82"/>
      <c r="AL24" s="83"/>
    </row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  <row r="210" spans="1:6" ht="13.5">
      <c r="A210" s="7"/>
      <c r="B210" s="7"/>
      <c r="C210" s="7"/>
      <c r="D210" s="7"/>
      <c r="E210" s="7"/>
      <c r="F210" s="7"/>
    </row>
    <row r="211" spans="1:6" ht="13.5">
      <c r="A211" s="7"/>
      <c r="B211" s="7"/>
      <c r="C211" s="7"/>
      <c r="D211" s="7"/>
      <c r="E211" s="7"/>
      <c r="F211" s="7"/>
    </row>
    <row r="212" spans="1:6" ht="13.5">
      <c r="A212" s="7"/>
      <c r="B212" s="7"/>
      <c r="C212" s="7"/>
      <c r="D212" s="7"/>
      <c r="E212" s="7"/>
      <c r="F212" s="7"/>
    </row>
    <row r="213" spans="1:6" ht="13.5">
      <c r="A213" s="7"/>
      <c r="B213" s="7"/>
      <c r="C213" s="7"/>
      <c r="D213" s="7"/>
      <c r="E213" s="7"/>
      <c r="F213" s="7"/>
    </row>
    <row r="214" spans="1:6" ht="13.5">
      <c r="A214" s="7"/>
      <c r="B214" s="7"/>
      <c r="C214" s="7"/>
      <c r="D214" s="7"/>
      <c r="E214" s="7"/>
      <c r="F214" s="7"/>
    </row>
    <row r="215" spans="1:6" ht="13.5">
      <c r="A215" s="7"/>
      <c r="B215" s="7"/>
      <c r="C215" s="7"/>
      <c r="D215" s="7"/>
      <c r="E215" s="7"/>
      <c r="F215" s="7"/>
    </row>
    <row r="216" spans="1:6" ht="13.5">
      <c r="A216" s="7"/>
      <c r="B216" s="7"/>
      <c r="C216" s="7"/>
      <c r="D216" s="7"/>
      <c r="E216" s="7"/>
      <c r="F216" s="7"/>
    </row>
    <row r="217" spans="1:6" ht="13.5">
      <c r="A217" s="7"/>
      <c r="B217" s="7"/>
      <c r="C217" s="7"/>
      <c r="D217" s="7"/>
      <c r="E217" s="7"/>
      <c r="F217" s="7"/>
    </row>
    <row r="218" spans="1:6" ht="13.5">
      <c r="A218" s="7"/>
      <c r="B218" s="7"/>
      <c r="C218" s="7"/>
      <c r="D218" s="7"/>
      <c r="E218" s="7"/>
      <c r="F218" s="7"/>
    </row>
  </sheetData>
  <sheetProtection/>
  <autoFilter ref="A6:AL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10" width="8.421875" style="7" bestFit="1" customWidth="1"/>
    <col min="11" max="11" width="11.28125" style="7" bestFit="1" customWidth="1"/>
    <col min="12" max="14" width="8.421875" style="7" bestFit="1" customWidth="1"/>
    <col min="15" max="22" width="5.421875" style="7" customWidth="1"/>
    <col min="23" max="23" width="26.421875" style="7" customWidth="1"/>
    <col min="24" max="16384" width="9.140625" style="7" customWidth="1"/>
  </cols>
  <sheetData>
    <row r="1" spans="1:23" ht="23.25" customHeight="1">
      <c r="A1" s="1" t="s">
        <v>0</v>
      </c>
      <c r="B1" s="1"/>
      <c r="C1" s="1"/>
      <c r="D1" s="1"/>
      <c r="E1" s="1" t="s">
        <v>4706</v>
      </c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W1" s="6"/>
    </row>
    <row r="2" spans="1:23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3" t="s">
        <v>4</v>
      </c>
      <c r="P3" s="12"/>
      <c r="Q3" s="12"/>
      <c r="R3" s="12"/>
      <c r="S3" s="12"/>
      <c r="T3" s="12"/>
      <c r="U3" s="12"/>
      <c r="V3" s="12"/>
      <c r="W3" s="14"/>
    </row>
    <row r="4" spans="1:23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9" t="s">
        <v>7</v>
      </c>
      <c r="P4" s="18"/>
      <c r="Q4" s="18"/>
      <c r="R4" s="18"/>
      <c r="S4" s="18"/>
      <c r="T4" s="18"/>
      <c r="U4" s="18"/>
      <c r="V4" s="20"/>
      <c r="W4" s="21"/>
    </row>
    <row r="5" spans="1:23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6</v>
      </c>
      <c r="I5" s="26">
        <v>11</v>
      </c>
      <c r="J5" s="26">
        <v>20</v>
      </c>
      <c r="K5" s="26">
        <v>84</v>
      </c>
      <c r="L5" s="26">
        <v>85</v>
      </c>
      <c r="M5" s="26">
        <v>86</v>
      </c>
      <c r="N5" s="26">
        <v>88</v>
      </c>
      <c r="O5" s="25">
        <v>300</v>
      </c>
      <c r="P5" s="26"/>
      <c r="Q5" s="27"/>
      <c r="R5" s="27"/>
      <c r="S5" s="27"/>
      <c r="T5" s="27"/>
      <c r="U5" s="27"/>
      <c r="V5" s="28"/>
      <c r="W5" s="21"/>
    </row>
    <row r="6" spans="1:23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$B$57 "," 年齢")</f>
        <v> 年齢</v>
      </c>
      <c r="I6" s="34" t="str">
        <f>HYPERLINK("#分類事項一覧! $B$395 "," 就業状態・仕事の主従")</f>
        <v> 就業状態・仕事の主従</v>
      </c>
      <c r="J6" s="34" t="str">
        <f>HYPERLINK("#分類事項一覧! $B$663 "," 従業上の地位・雇用形態")</f>
        <v> 従業上の地位・雇用形態</v>
      </c>
      <c r="K6" s="34" t="str">
        <f>HYPERLINK("#分類事項一覧! $B$2800 "," 過去１年以内の転居の有無・過去１年以内の就業異動")</f>
        <v> 過去１年以内の転居の有無・過去１年以内の就業異動</v>
      </c>
      <c r="L6" s="34" t="str">
        <f>HYPERLINK("#分類事項一覧! $B$2819 "," 居住開始時期")</f>
        <v> 居住開始時期</v>
      </c>
      <c r="M6" s="34" t="str">
        <f>HYPERLINK("#分類事項一覧! $B$2891 "," 転居理由")</f>
        <v> 転居理由</v>
      </c>
      <c r="N6" s="34" t="str">
        <f>HYPERLINK("#分類事項一覧! $B$2963 "," 転居前の居住地")</f>
        <v> 転居前の居住地</v>
      </c>
      <c r="O6" s="37" t="str">
        <f>HYPERLINK("#分類事項一覧! $B$5054 "," 地域区分")</f>
        <v> 地域区分</v>
      </c>
      <c r="P6" s="38" t="s">
        <v>36</v>
      </c>
      <c r="Q6" s="39" t="s">
        <v>37</v>
      </c>
      <c r="R6" s="38" t="s">
        <v>4702</v>
      </c>
      <c r="S6" s="99" t="s">
        <v>4703</v>
      </c>
      <c r="T6" s="38" t="s">
        <v>38</v>
      </c>
      <c r="U6" s="38" t="s">
        <v>39</v>
      </c>
      <c r="V6" s="40" t="s">
        <v>40</v>
      </c>
      <c r="W6" s="41" t="s">
        <v>13</v>
      </c>
    </row>
    <row r="7" spans="1:23" s="52" customFormat="1" ht="12">
      <c r="A7" s="42" t="s">
        <v>275</v>
      </c>
      <c r="B7" s="43" t="s">
        <v>15</v>
      </c>
      <c r="C7" s="44" t="s">
        <v>264</v>
      </c>
      <c r="D7" s="45" t="s">
        <v>276</v>
      </c>
      <c r="E7" s="46" t="s">
        <v>16</v>
      </c>
      <c r="F7" s="46" t="s">
        <v>18</v>
      </c>
      <c r="G7" s="47">
        <v>3</v>
      </c>
      <c r="H7" s="48">
        <v>14</v>
      </c>
      <c r="I7" s="48"/>
      <c r="J7" s="48"/>
      <c r="K7" s="48">
        <v>13</v>
      </c>
      <c r="L7" s="48"/>
      <c r="M7" s="48"/>
      <c r="N7" s="48"/>
      <c r="O7" s="47">
        <v>117</v>
      </c>
      <c r="P7" s="48" t="s">
        <v>41</v>
      </c>
      <c r="Q7" s="50" t="s">
        <v>41</v>
      </c>
      <c r="R7" s="50" t="s">
        <v>41</v>
      </c>
      <c r="S7" s="50" t="s">
        <v>41</v>
      </c>
      <c r="T7" s="50"/>
      <c r="U7" s="50"/>
      <c r="V7" s="50"/>
      <c r="W7" s="51"/>
    </row>
    <row r="8" spans="1:23" s="52" customFormat="1" ht="24">
      <c r="A8" s="53" t="s">
        <v>275</v>
      </c>
      <c r="B8" s="54" t="s">
        <v>20</v>
      </c>
      <c r="C8" s="55" t="s">
        <v>264</v>
      </c>
      <c r="D8" s="56" t="s">
        <v>278</v>
      </c>
      <c r="E8" s="57" t="s">
        <v>277</v>
      </c>
      <c r="F8" s="57" t="s">
        <v>18</v>
      </c>
      <c r="G8" s="58">
        <v>3</v>
      </c>
      <c r="H8" s="59">
        <v>14</v>
      </c>
      <c r="I8" s="59"/>
      <c r="J8" s="59"/>
      <c r="K8" s="59"/>
      <c r="L8" s="59"/>
      <c r="M8" s="59"/>
      <c r="N8" s="59">
        <v>6</v>
      </c>
      <c r="O8" s="58">
        <v>117</v>
      </c>
      <c r="P8" s="59" t="s">
        <v>41</v>
      </c>
      <c r="Q8" s="61" t="s">
        <v>41</v>
      </c>
      <c r="R8" s="61" t="s">
        <v>41</v>
      </c>
      <c r="S8" s="61" t="s">
        <v>41</v>
      </c>
      <c r="T8" s="61"/>
      <c r="U8" s="61"/>
      <c r="V8" s="61"/>
      <c r="W8" s="62"/>
    </row>
    <row r="9" spans="1:23" s="52" customFormat="1" ht="24">
      <c r="A9" s="53" t="s">
        <v>275</v>
      </c>
      <c r="B9" s="54" t="s">
        <v>23</v>
      </c>
      <c r="C9" s="63" t="s">
        <v>264</v>
      </c>
      <c r="D9" s="64" t="s">
        <v>280</v>
      </c>
      <c r="E9" s="57" t="s">
        <v>279</v>
      </c>
      <c r="F9" s="57" t="s">
        <v>18</v>
      </c>
      <c r="G9" s="58">
        <v>3</v>
      </c>
      <c r="H9" s="59">
        <v>14</v>
      </c>
      <c r="I9" s="59"/>
      <c r="J9" s="59" t="s">
        <v>117</v>
      </c>
      <c r="K9" s="59"/>
      <c r="L9" s="59"/>
      <c r="M9" s="59"/>
      <c r="N9" s="59"/>
      <c r="O9" s="58">
        <v>48</v>
      </c>
      <c r="P9" s="59" t="s">
        <v>41</v>
      </c>
      <c r="Q9" s="61" t="s">
        <v>41</v>
      </c>
      <c r="R9" s="61"/>
      <c r="S9" s="61"/>
      <c r="T9" s="61"/>
      <c r="U9" s="61"/>
      <c r="V9" s="61"/>
      <c r="W9" s="62"/>
    </row>
    <row r="10" spans="1:23" s="52" customFormat="1" ht="12">
      <c r="A10" s="53" t="s">
        <v>281</v>
      </c>
      <c r="B10" s="54" t="s">
        <v>29</v>
      </c>
      <c r="C10" s="63" t="s">
        <v>283</v>
      </c>
      <c r="D10" s="64" t="s">
        <v>284</v>
      </c>
      <c r="E10" s="57" t="s">
        <v>282</v>
      </c>
      <c r="F10" s="57" t="s">
        <v>18</v>
      </c>
      <c r="G10" s="58">
        <v>3</v>
      </c>
      <c r="H10" s="59">
        <v>7</v>
      </c>
      <c r="I10" s="59"/>
      <c r="J10" s="59"/>
      <c r="K10" s="59"/>
      <c r="L10" s="59">
        <v>3</v>
      </c>
      <c r="M10" s="59">
        <v>12</v>
      </c>
      <c r="N10" s="59"/>
      <c r="O10" s="58">
        <v>117</v>
      </c>
      <c r="P10" s="59" t="s">
        <v>41</v>
      </c>
      <c r="Q10" s="61" t="s">
        <v>41</v>
      </c>
      <c r="R10" s="61" t="s">
        <v>41</v>
      </c>
      <c r="S10" s="61" t="s">
        <v>41</v>
      </c>
      <c r="T10" s="61"/>
      <c r="U10" s="61"/>
      <c r="V10" s="61"/>
      <c r="W10" s="62"/>
    </row>
    <row r="11" spans="1:23" s="52" customFormat="1" ht="12">
      <c r="A11" s="53" t="s">
        <v>285</v>
      </c>
      <c r="B11" s="54" t="s">
        <v>15</v>
      </c>
      <c r="C11" s="63" t="s">
        <v>286</v>
      </c>
      <c r="D11" s="64" t="s">
        <v>287</v>
      </c>
      <c r="E11" s="57" t="s">
        <v>282</v>
      </c>
      <c r="F11" s="57" t="s">
        <v>18</v>
      </c>
      <c r="G11" s="58">
        <v>3</v>
      </c>
      <c r="H11" s="59"/>
      <c r="I11" s="59"/>
      <c r="J11" s="59"/>
      <c r="K11" s="59"/>
      <c r="L11" s="59">
        <v>3</v>
      </c>
      <c r="M11" s="59">
        <v>12</v>
      </c>
      <c r="N11" s="59">
        <v>6</v>
      </c>
      <c r="O11" s="58">
        <v>117</v>
      </c>
      <c r="P11" s="59" t="s">
        <v>41</v>
      </c>
      <c r="Q11" s="61" t="s">
        <v>41</v>
      </c>
      <c r="R11" s="61" t="s">
        <v>41</v>
      </c>
      <c r="S11" s="61" t="s">
        <v>41</v>
      </c>
      <c r="T11" s="61"/>
      <c r="U11" s="61"/>
      <c r="V11" s="61"/>
      <c r="W11" s="62"/>
    </row>
    <row r="12" spans="1:23" s="52" customFormat="1" ht="24">
      <c r="A12" s="53" t="s">
        <v>285</v>
      </c>
      <c r="B12" s="54" t="s">
        <v>20</v>
      </c>
      <c r="C12" s="63" t="s">
        <v>286</v>
      </c>
      <c r="D12" s="64" t="s">
        <v>289</v>
      </c>
      <c r="E12" s="57" t="s">
        <v>288</v>
      </c>
      <c r="F12" s="57" t="s">
        <v>18</v>
      </c>
      <c r="G12" s="58">
        <v>3</v>
      </c>
      <c r="H12" s="59"/>
      <c r="I12" s="59"/>
      <c r="J12" s="59"/>
      <c r="K12" s="59"/>
      <c r="L12" s="59">
        <v>3</v>
      </c>
      <c r="M12" s="59">
        <v>12</v>
      </c>
      <c r="N12" s="59"/>
      <c r="O12" s="58">
        <v>48</v>
      </c>
      <c r="P12" s="59" t="s">
        <v>41</v>
      </c>
      <c r="Q12" s="61" t="s">
        <v>41</v>
      </c>
      <c r="R12" s="61"/>
      <c r="S12" s="61"/>
      <c r="T12" s="61"/>
      <c r="U12" s="61"/>
      <c r="V12" s="61"/>
      <c r="W12" s="62"/>
    </row>
    <row r="13" spans="1:23" s="52" customFormat="1" ht="24.75" thickBot="1">
      <c r="A13" s="74" t="s">
        <v>290</v>
      </c>
      <c r="B13" s="75" t="s">
        <v>29</v>
      </c>
      <c r="C13" s="76" t="s">
        <v>292</v>
      </c>
      <c r="D13" s="77" t="s">
        <v>293</v>
      </c>
      <c r="E13" s="78" t="s">
        <v>291</v>
      </c>
      <c r="F13" s="78" t="s">
        <v>18</v>
      </c>
      <c r="G13" s="79">
        <v>3</v>
      </c>
      <c r="H13" s="80"/>
      <c r="I13" s="80">
        <v>3</v>
      </c>
      <c r="J13" s="80"/>
      <c r="K13" s="80"/>
      <c r="L13" s="80" t="s">
        <v>294</v>
      </c>
      <c r="M13" s="80">
        <v>12</v>
      </c>
      <c r="N13" s="80"/>
      <c r="O13" s="79">
        <v>117</v>
      </c>
      <c r="P13" s="80" t="s">
        <v>41</v>
      </c>
      <c r="Q13" s="82" t="s">
        <v>41</v>
      </c>
      <c r="R13" s="82" t="s">
        <v>41</v>
      </c>
      <c r="S13" s="80" t="s">
        <v>41</v>
      </c>
      <c r="T13" s="82"/>
      <c r="U13" s="82"/>
      <c r="V13" s="82"/>
      <c r="W13" s="83"/>
    </row>
    <row r="14" s="52" customFormat="1" ht="12"/>
    <row r="15" s="52" customFormat="1" ht="12"/>
    <row r="16" s="52" customFormat="1" ht="12"/>
    <row r="17" s="52" customFormat="1" ht="12"/>
    <row r="18" s="52" customFormat="1" ht="12"/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</sheetData>
  <sheetProtection/>
  <autoFilter ref="A6:W13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9" width="8.421875" style="7" bestFit="1" customWidth="1"/>
    <col min="10" max="10" width="11.28125" style="7" bestFit="1" customWidth="1"/>
    <col min="11" max="14" width="8.421875" style="7" bestFit="1" customWidth="1"/>
    <col min="15" max="15" width="11.28125" style="7" bestFit="1" customWidth="1"/>
    <col min="16" max="19" width="8.421875" style="7" bestFit="1" customWidth="1"/>
    <col min="20" max="20" width="11.28125" style="7" bestFit="1" customWidth="1"/>
    <col min="21" max="28" width="5.421875" style="7" customWidth="1"/>
    <col min="29" max="29" width="26.421875" style="7" customWidth="1"/>
    <col min="30" max="16384" width="9.140625" style="7" customWidth="1"/>
  </cols>
  <sheetData>
    <row r="1" spans="1:29" ht="23.25" customHeight="1">
      <c r="A1" s="1" t="s">
        <v>0</v>
      </c>
      <c r="B1" s="1"/>
      <c r="C1" s="1"/>
      <c r="D1" s="1"/>
      <c r="E1" s="1" t="s">
        <v>4707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6"/>
    </row>
    <row r="2" spans="1:29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4</v>
      </c>
      <c r="V3" s="12"/>
      <c r="W3" s="12"/>
      <c r="X3" s="12"/>
      <c r="Y3" s="12"/>
      <c r="Z3" s="12"/>
      <c r="AA3" s="12"/>
      <c r="AB3" s="12"/>
      <c r="AC3" s="14"/>
    </row>
    <row r="4" spans="1:29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 t="s">
        <v>7</v>
      </c>
      <c r="V4" s="18"/>
      <c r="W4" s="18"/>
      <c r="X4" s="18"/>
      <c r="Y4" s="18"/>
      <c r="Z4" s="18"/>
      <c r="AA4" s="18"/>
      <c r="AB4" s="20"/>
      <c r="AC4" s="21"/>
    </row>
    <row r="5" spans="1:29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6</v>
      </c>
      <c r="I5" s="26">
        <v>8</v>
      </c>
      <c r="J5" s="26">
        <v>23</v>
      </c>
      <c r="K5" s="26">
        <v>26</v>
      </c>
      <c r="L5" s="26">
        <v>27</v>
      </c>
      <c r="M5" s="26">
        <v>28</v>
      </c>
      <c r="N5" s="26">
        <v>43</v>
      </c>
      <c r="O5" s="26">
        <v>49</v>
      </c>
      <c r="P5" s="26">
        <v>56</v>
      </c>
      <c r="Q5" s="26">
        <v>60</v>
      </c>
      <c r="R5" s="26">
        <v>73</v>
      </c>
      <c r="S5" s="26">
        <v>79</v>
      </c>
      <c r="T5" s="26">
        <v>80</v>
      </c>
      <c r="U5" s="25">
        <v>300</v>
      </c>
      <c r="V5" s="26"/>
      <c r="W5" s="27"/>
      <c r="X5" s="27"/>
      <c r="Y5" s="27"/>
      <c r="Z5" s="27"/>
      <c r="AA5" s="27"/>
      <c r="AB5" s="28"/>
      <c r="AC5" s="21"/>
    </row>
    <row r="6" spans="1:29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$B$57 "," 年齢")</f>
        <v> 年齢</v>
      </c>
      <c r="I6" s="34" t="str">
        <f>HYPERLINK("#分類事項一覧! $B$319 "," 教育")</f>
        <v> 教育</v>
      </c>
      <c r="J6" s="34" t="str">
        <f>HYPERLINK("#分類事項一覧! $B$747 "," 従業上の地位・雇用形態・雇用契約期間の定めの有無")</f>
        <v> 従業上の地位・雇用形態・雇用契約期間の定めの有無</v>
      </c>
      <c r="K6" s="34" t="str">
        <f>HYPERLINK("#分類事項一覧! $B$808 "," 産業")</f>
        <v> 産業</v>
      </c>
      <c r="L6" s="34" t="str">
        <f>HYPERLINK("#分類事項一覧! $B$1170 "," 職業")</f>
        <v> 職業</v>
      </c>
      <c r="M6" s="34" t="str">
        <f>HYPERLINK("#分類事項一覧! $B$1478 "," 従業者規模")</f>
        <v> 従業者規模</v>
      </c>
      <c r="N6" s="34" t="str">
        <f>HYPERLINK("#分類事項一覧! $B$1832 "," 就業希望意識")</f>
        <v> 就業希望意識</v>
      </c>
      <c r="O6" s="34" t="str">
        <f>HYPERLINK("#分類事項一覧! $B$1912 "," 就業希望の有無・求職活動の有無")</f>
        <v> 就業希望の有無・求職活動の有無</v>
      </c>
      <c r="P6" s="34" t="str">
        <f>HYPERLINK("#分類事項一覧! $B$2040 "," 希望する仕事の形態")</f>
        <v> 希望する仕事の形態</v>
      </c>
      <c r="Q6" s="34" t="str">
        <f>HYPERLINK("#分類事項一覧! $B$2120 "," 非求職理由")</f>
        <v> 非求職理由</v>
      </c>
      <c r="R6" s="34" t="str">
        <f>HYPERLINK("#分類事項一覧! $B$2506 "," 前職の離職理由")</f>
        <v> 前職の離職理由</v>
      </c>
      <c r="S6" s="34" t="str">
        <f>HYPERLINK("#分類事項一覧! $B$2615 "," 職業訓練・自己啓発の有無")</f>
        <v> 職業訓練・自己啓発の有無</v>
      </c>
      <c r="T6" s="34" t="str">
        <f>HYPERLINK("#分類事項一覧! $B$2623 "," 職業訓練・自己啓発の有無・職業訓練・自己啓発の内容")</f>
        <v> 職業訓練・自己啓発の有無・職業訓練・自己啓発の内容</v>
      </c>
      <c r="U6" s="37" t="str">
        <f>HYPERLINK("#分類事項一覧! $B$5054 "," 地域区分")</f>
        <v> 地域区分</v>
      </c>
      <c r="V6" s="38" t="s">
        <v>36</v>
      </c>
      <c r="W6" s="39" t="s">
        <v>37</v>
      </c>
      <c r="X6" s="38" t="s">
        <v>4702</v>
      </c>
      <c r="Y6" s="99" t="s">
        <v>4703</v>
      </c>
      <c r="Z6" s="38" t="s">
        <v>38</v>
      </c>
      <c r="AA6" s="38" t="s">
        <v>39</v>
      </c>
      <c r="AB6" s="40" t="s">
        <v>40</v>
      </c>
      <c r="AC6" s="41" t="s">
        <v>13</v>
      </c>
    </row>
    <row r="7" spans="1:29" s="52" customFormat="1" ht="12">
      <c r="A7" s="42" t="s">
        <v>295</v>
      </c>
      <c r="B7" s="43" t="s">
        <v>29</v>
      </c>
      <c r="C7" s="44" t="s">
        <v>296</v>
      </c>
      <c r="D7" s="45" t="s">
        <v>297</v>
      </c>
      <c r="E7" s="46" t="s">
        <v>16</v>
      </c>
      <c r="F7" s="46" t="s">
        <v>18</v>
      </c>
      <c r="G7" s="47">
        <v>3</v>
      </c>
      <c r="H7" s="48">
        <v>7</v>
      </c>
      <c r="I7" s="48">
        <v>12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>
        <v>7</v>
      </c>
      <c r="U7" s="47">
        <v>117</v>
      </c>
      <c r="V7" s="48" t="s">
        <v>41</v>
      </c>
      <c r="W7" s="50" t="s">
        <v>41</v>
      </c>
      <c r="X7" s="50" t="s">
        <v>41</v>
      </c>
      <c r="Y7" s="50" t="s">
        <v>41</v>
      </c>
      <c r="Z7" s="50"/>
      <c r="AA7" s="50"/>
      <c r="AB7" s="50"/>
      <c r="AC7" s="51"/>
    </row>
    <row r="8" spans="1:29" s="52" customFormat="1" ht="12">
      <c r="A8" s="53" t="s">
        <v>298</v>
      </c>
      <c r="B8" s="54" t="s">
        <v>29</v>
      </c>
      <c r="C8" s="55" t="s">
        <v>299</v>
      </c>
      <c r="D8" s="56" t="s">
        <v>300</v>
      </c>
      <c r="E8" s="57" t="s">
        <v>21</v>
      </c>
      <c r="F8" s="57" t="s">
        <v>18</v>
      </c>
      <c r="G8" s="58">
        <v>3</v>
      </c>
      <c r="H8" s="59">
        <v>7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>
        <v>29</v>
      </c>
      <c r="U8" s="58">
        <v>117</v>
      </c>
      <c r="V8" s="59" t="s">
        <v>41</v>
      </c>
      <c r="W8" s="61" t="s">
        <v>41</v>
      </c>
      <c r="X8" s="61" t="s">
        <v>41</v>
      </c>
      <c r="Y8" s="61" t="s">
        <v>41</v>
      </c>
      <c r="Z8" s="61"/>
      <c r="AA8" s="61"/>
      <c r="AB8" s="61"/>
      <c r="AC8" s="62"/>
    </row>
    <row r="9" spans="1:29" s="52" customFormat="1" ht="12">
      <c r="A9" s="53" t="s">
        <v>301</v>
      </c>
      <c r="B9" s="54" t="s">
        <v>29</v>
      </c>
      <c r="C9" s="63" t="s">
        <v>302</v>
      </c>
      <c r="D9" s="64" t="s">
        <v>303</v>
      </c>
      <c r="E9" s="57" t="s">
        <v>21</v>
      </c>
      <c r="F9" s="57" t="s">
        <v>18</v>
      </c>
      <c r="G9" s="58">
        <v>3</v>
      </c>
      <c r="H9" s="59">
        <v>7</v>
      </c>
      <c r="I9" s="59"/>
      <c r="J9" s="59"/>
      <c r="K9" s="59">
        <v>21</v>
      </c>
      <c r="L9" s="59"/>
      <c r="M9" s="59"/>
      <c r="N9" s="59"/>
      <c r="O9" s="59"/>
      <c r="P9" s="59"/>
      <c r="Q9" s="59"/>
      <c r="R9" s="59"/>
      <c r="S9" s="59">
        <v>2</v>
      </c>
      <c r="T9" s="59"/>
      <c r="U9" s="58">
        <v>117</v>
      </c>
      <c r="V9" s="59" t="s">
        <v>41</v>
      </c>
      <c r="W9" s="61" t="s">
        <v>41</v>
      </c>
      <c r="X9" s="61" t="s">
        <v>41</v>
      </c>
      <c r="Y9" s="61" t="s">
        <v>41</v>
      </c>
      <c r="Z9" s="61"/>
      <c r="AA9" s="61"/>
      <c r="AB9" s="61"/>
      <c r="AC9" s="62"/>
    </row>
    <row r="10" spans="1:29" s="52" customFormat="1" ht="12">
      <c r="A10" s="53" t="s">
        <v>17</v>
      </c>
      <c r="B10" s="54" t="s">
        <v>29</v>
      </c>
      <c r="C10" s="63" t="s">
        <v>275</v>
      </c>
      <c r="D10" s="64" t="s">
        <v>304</v>
      </c>
      <c r="E10" s="57" t="s">
        <v>21</v>
      </c>
      <c r="F10" s="57" t="s">
        <v>18</v>
      </c>
      <c r="G10" s="58">
        <v>3</v>
      </c>
      <c r="H10" s="59">
        <v>7</v>
      </c>
      <c r="I10" s="59"/>
      <c r="J10" s="59"/>
      <c r="K10" s="59"/>
      <c r="L10" s="59">
        <v>13</v>
      </c>
      <c r="M10" s="59"/>
      <c r="N10" s="59"/>
      <c r="O10" s="59"/>
      <c r="P10" s="59"/>
      <c r="Q10" s="59"/>
      <c r="R10" s="59"/>
      <c r="S10" s="59">
        <v>2</v>
      </c>
      <c r="T10" s="59"/>
      <c r="U10" s="58">
        <v>117</v>
      </c>
      <c r="V10" s="59" t="s">
        <v>41</v>
      </c>
      <c r="W10" s="61" t="s">
        <v>41</v>
      </c>
      <c r="X10" s="61" t="s">
        <v>41</v>
      </c>
      <c r="Y10" s="61" t="s">
        <v>41</v>
      </c>
      <c r="Z10" s="61"/>
      <c r="AA10" s="61"/>
      <c r="AB10" s="61"/>
      <c r="AC10" s="62"/>
    </row>
    <row r="11" spans="1:29" s="52" customFormat="1" ht="12">
      <c r="A11" s="53" t="s">
        <v>31</v>
      </c>
      <c r="B11" s="54" t="s">
        <v>29</v>
      </c>
      <c r="C11" s="63" t="s">
        <v>281</v>
      </c>
      <c r="D11" s="64" t="s">
        <v>305</v>
      </c>
      <c r="E11" s="57" t="s">
        <v>21</v>
      </c>
      <c r="F11" s="57" t="s">
        <v>18</v>
      </c>
      <c r="G11" s="58">
        <v>3</v>
      </c>
      <c r="H11" s="59">
        <v>7</v>
      </c>
      <c r="I11" s="59">
        <v>12</v>
      </c>
      <c r="J11" s="59"/>
      <c r="K11" s="59"/>
      <c r="L11" s="59"/>
      <c r="M11" s="59"/>
      <c r="N11" s="59">
        <v>5</v>
      </c>
      <c r="O11" s="59"/>
      <c r="P11" s="59"/>
      <c r="Q11" s="59"/>
      <c r="R11" s="59"/>
      <c r="S11" s="59">
        <v>2</v>
      </c>
      <c r="T11" s="59"/>
      <c r="U11" s="58">
        <v>117</v>
      </c>
      <c r="V11" s="59" t="s">
        <v>41</v>
      </c>
      <c r="W11" s="61" t="s">
        <v>41</v>
      </c>
      <c r="X11" s="61" t="s">
        <v>41</v>
      </c>
      <c r="Y11" s="61" t="s">
        <v>41</v>
      </c>
      <c r="Z11" s="61"/>
      <c r="AA11" s="61"/>
      <c r="AB11" s="61"/>
      <c r="AC11" s="62"/>
    </row>
    <row r="12" spans="1:29" s="52" customFormat="1" ht="12">
      <c r="A12" s="53" t="s">
        <v>44</v>
      </c>
      <c r="B12" s="54" t="s">
        <v>29</v>
      </c>
      <c r="C12" s="63" t="s">
        <v>285</v>
      </c>
      <c r="D12" s="64" t="s">
        <v>306</v>
      </c>
      <c r="E12" s="57" t="s">
        <v>21</v>
      </c>
      <c r="F12" s="57" t="s">
        <v>18</v>
      </c>
      <c r="G12" s="58">
        <v>3</v>
      </c>
      <c r="H12" s="59"/>
      <c r="I12" s="59"/>
      <c r="J12" s="59">
        <v>23</v>
      </c>
      <c r="K12" s="59"/>
      <c r="L12" s="59"/>
      <c r="M12" s="59">
        <v>14</v>
      </c>
      <c r="N12" s="59"/>
      <c r="O12" s="59"/>
      <c r="P12" s="59"/>
      <c r="Q12" s="59"/>
      <c r="R12" s="59"/>
      <c r="S12" s="59">
        <v>2</v>
      </c>
      <c r="T12" s="59"/>
      <c r="U12" s="58">
        <v>117</v>
      </c>
      <c r="V12" s="59" t="s">
        <v>41</v>
      </c>
      <c r="W12" s="61" t="s">
        <v>41</v>
      </c>
      <c r="X12" s="61" t="s">
        <v>41</v>
      </c>
      <c r="Y12" s="61" t="s">
        <v>41</v>
      </c>
      <c r="Z12" s="61"/>
      <c r="AA12" s="61"/>
      <c r="AB12" s="61"/>
      <c r="AC12" s="62"/>
    </row>
    <row r="13" spans="1:29" s="52" customFormat="1" ht="12">
      <c r="A13" s="53" t="s">
        <v>51</v>
      </c>
      <c r="B13" s="54" t="s">
        <v>29</v>
      </c>
      <c r="C13" s="63" t="s">
        <v>290</v>
      </c>
      <c r="D13" s="64" t="s">
        <v>307</v>
      </c>
      <c r="E13" s="57" t="s">
        <v>26</v>
      </c>
      <c r="F13" s="57" t="s">
        <v>18</v>
      </c>
      <c r="G13" s="58">
        <v>3</v>
      </c>
      <c r="H13" s="59">
        <v>7</v>
      </c>
      <c r="I13" s="59"/>
      <c r="J13" s="59"/>
      <c r="K13" s="59"/>
      <c r="L13" s="59"/>
      <c r="M13" s="59"/>
      <c r="N13" s="59"/>
      <c r="O13" s="59">
        <v>5</v>
      </c>
      <c r="P13" s="59"/>
      <c r="Q13" s="59"/>
      <c r="R13" s="59"/>
      <c r="S13" s="59">
        <v>2</v>
      </c>
      <c r="T13" s="59"/>
      <c r="U13" s="58">
        <v>117</v>
      </c>
      <c r="V13" s="59" t="s">
        <v>41</v>
      </c>
      <c r="W13" s="61" t="s">
        <v>41</v>
      </c>
      <c r="X13" s="61" t="s">
        <v>41</v>
      </c>
      <c r="Y13" s="61" t="s">
        <v>41</v>
      </c>
      <c r="Z13" s="61"/>
      <c r="AA13" s="61"/>
      <c r="AB13" s="61"/>
      <c r="AC13" s="62"/>
    </row>
    <row r="14" spans="1:29" s="52" customFormat="1" ht="24">
      <c r="A14" s="53" t="s">
        <v>57</v>
      </c>
      <c r="B14" s="54" t="s">
        <v>29</v>
      </c>
      <c r="C14" s="63" t="s">
        <v>295</v>
      </c>
      <c r="D14" s="64" t="s">
        <v>309</v>
      </c>
      <c r="E14" s="57" t="s">
        <v>308</v>
      </c>
      <c r="F14" s="57" t="s">
        <v>18</v>
      </c>
      <c r="G14" s="58">
        <v>3</v>
      </c>
      <c r="H14" s="59">
        <v>7</v>
      </c>
      <c r="I14" s="59"/>
      <c r="J14" s="59"/>
      <c r="K14" s="59"/>
      <c r="L14" s="59"/>
      <c r="M14" s="59"/>
      <c r="N14" s="59"/>
      <c r="O14" s="59"/>
      <c r="P14" s="59"/>
      <c r="Q14" s="59">
        <v>12</v>
      </c>
      <c r="R14" s="59"/>
      <c r="S14" s="59">
        <v>2</v>
      </c>
      <c r="T14" s="59"/>
      <c r="U14" s="58">
        <v>117</v>
      </c>
      <c r="V14" s="59" t="s">
        <v>41</v>
      </c>
      <c r="W14" s="61" t="s">
        <v>41</v>
      </c>
      <c r="X14" s="61" t="s">
        <v>41</v>
      </c>
      <c r="Y14" s="61" t="s">
        <v>41</v>
      </c>
      <c r="Z14" s="61"/>
      <c r="AA14" s="61"/>
      <c r="AB14" s="61"/>
      <c r="AC14" s="62"/>
    </row>
    <row r="15" spans="1:29" s="52" customFormat="1" ht="12">
      <c r="A15" s="53" t="s">
        <v>63</v>
      </c>
      <c r="B15" s="54" t="s">
        <v>29</v>
      </c>
      <c r="C15" s="63" t="s">
        <v>298</v>
      </c>
      <c r="D15" s="64" t="s">
        <v>311</v>
      </c>
      <c r="E15" s="57" t="s">
        <v>310</v>
      </c>
      <c r="F15" s="57" t="s">
        <v>18</v>
      </c>
      <c r="G15" s="58">
        <v>3</v>
      </c>
      <c r="H15" s="59">
        <v>7</v>
      </c>
      <c r="I15" s="59"/>
      <c r="J15" s="59"/>
      <c r="K15" s="59"/>
      <c r="L15" s="59"/>
      <c r="M15" s="59"/>
      <c r="N15" s="59"/>
      <c r="O15" s="59"/>
      <c r="P15" s="59">
        <v>9</v>
      </c>
      <c r="Q15" s="59"/>
      <c r="R15" s="59"/>
      <c r="S15" s="59">
        <v>2</v>
      </c>
      <c r="T15" s="59"/>
      <c r="U15" s="58">
        <v>117</v>
      </c>
      <c r="V15" s="59" t="s">
        <v>41</v>
      </c>
      <c r="W15" s="61" t="s">
        <v>41</v>
      </c>
      <c r="X15" s="61" t="s">
        <v>41</v>
      </c>
      <c r="Y15" s="61" t="s">
        <v>41</v>
      </c>
      <c r="Z15" s="61"/>
      <c r="AA15" s="61"/>
      <c r="AB15" s="61"/>
      <c r="AC15" s="62"/>
    </row>
    <row r="16" spans="1:29" s="52" customFormat="1" ht="36.75" thickBot="1">
      <c r="A16" s="74" t="s">
        <v>67</v>
      </c>
      <c r="B16" s="75" t="s">
        <v>29</v>
      </c>
      <c r="C16" s="84" t="s">
        <v>301</v>
      </c>
      <c r="D16" s="85" t="s">
        <v>313</v>
      </c>
      <c r="E16" s="78" t="s">
        <v>312</v>
      </c>
      <c r="F16" s="78" t="s">
        <v>18</v>
      </c>
      <c r="G16" s="79">
        <v>3</v>
      </c>
      <c r="H16" s="80">
        <v>7</v>
      </c>
      <c r="I16" s="80"/>
      <c r="J16" s="80"/>
      <c r="K16" s="80"/>
      <c r="L16" s="80"/>
      <c r="M16" s="80"/>
      <c r="N16" s="80"/>
      <c r="O16" s="80"/>
      <c r="P16" s="80"/>
      <c r="Q16" s="80"/>
      <c r="R16" s="80">
        <v>16</v>
      </c>
      <c r="S16" s="80">
        <v>2</v>
      </c>
      <c r="T16" s="80"/>
      <c r="U16" s="79">
        <v>117</v>
      </c>
      <c r="V16" s="80" t="s">
        <v>41</v>
      </c>
      <c r="W16" s="82" t="s">
        <v>41</v>
      </c>
      <c r="X16" s="82" t="s">
        <v>41</v>
      </c>
      <c r="Y16" s="82" t="s">
        <v>41</v>
      </c>
      <c r="Z16" s="82"/>
      <c r="AA16" s="82"/>
      <c r="AB16" s="82"/>
      <c r="AC16" s="83"/>
    </row>
    <row r="17" s="52" customFormat="1" ht="12"/>
    <row r="18" s="52" customFormat="1" ht="12"/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  <row r="207" spans="1:6" ht="13.5">
      <c r="A207" s="7"/>
      <c r="B207" s="7"/>
      <c r="C207" s="7"/>
      <c r="D207" s="7"/>
      <c r="E207" s="7"/>
      <c r="F207" s="7"/>
    </row>
    <row r="208" spans="1:6" ht="13.5">
      <c r="A208" s="7"/>
      <c r="B208" s="7"/>
      <c r="C208" s="7"/>
      <c r="D208" s="7"/>
      <c r="E208" s="7"/>
      <c r="F208" s="7"/>
    </row>
    <row r="209" spans="1:6" ht="13.5">
      <c r="A209" s="7"/>
      <c r="B209" s="7"/>
      <c r="C209" s="7"/>
      <c r="D209" s="7"/>
      <c r="E209" s="7"/>
      <c r="F209" s="7"/>
    </row>
    <row r="210" spans="1:6" ht="13.5">
      <c r="A210" s="7"/>
      <c r="B210" s="7"/>
      <c r="C210" s="7"/>
      <c r="D210" s="7"/>
      <c r="E210" s="7"/>
      <c r="F210" s="7"/>
    </row>
  </sheetData>
  <sheetProtection/>
  <autoFilter ref="A6:AC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11" width="8.421875" style="7" bestFit="1" customWidth="1"/>
    <col min="12" max="12" width="11.28125" style="7" bestFit="1" customWidth="1"/>
    <col min="13" max="13" width="8.421875" style="7" bestFit="1" customWidth="1"/>
    <col min="14" max="15" width="11.28125" style="7" bestFit="1" customWidth="1"/>
    <col min="16" max="23" width="5.421875" style="7" customWidth="1"/>
    <col min="24" max="24" width="26.421875" style="7" customWidth="1"/>
    <col min="25" max="16384" width="9.140625" style="7" customWidth="1"/>
  </cols>
  <sheetData>
    <row r="1" spans="1:24" ht="23.25" customHeight="1">
      <c r="A1" s="1" t="s">
        <v>0</v>
      </c>
      <c r="B1" s="1"/>
      <c r="C1" s="1"/>
      <c r="D1" s="1"/>
      <c r="E1" s="1" t="s">
        <v>4708</v>
      </c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6"/>
    </row>
    <row r="2" spans="1:24" ht="4.5" customHeight="1" thickBot="1">
      <c r="A2" s="8"/>
      <c r="B2" s="9"/>
      <c r="C2" s="9"/>
      <c r="D2" s="9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3" t="s">
        <v>4</v>
      </c>
      <c r="Q3" s="12"/>
      <c r="R3" s="12"/>
      <c r="S3" s="12"/>
      <c r="T3" s="12"/>
      <c r="U3" s="12"/>
      <c r="V3" s="12"/>
      <c r="W3" s="12"/>
      <c r="X3" s="14"/>
    </row>
    <row r="4" spans="1:24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9" t="s">
        <v>7</v>
      </c>
      <c r="Q4" s="18"/>
      <c r="R4" s="18"/>
      <c r="S4" s="18"/>
      <c r="T4" s="18"/>
      <c r="U4" s="18"/>
      <c r="V4" s="18"/>
      <c r="W4" s="20"/>
      <c r="X4" s="21"/>
    </row>
    <row r="5" spans="1:24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6</v>
      </c>
      <c r="I5" s="26">
        <v>11</v>
      </c>
      <c r="J5" s="26">
        <v>20</v>
      </c>
      <c r="K5" s="26">
        <v>43</v>
      </c>
      <c r="L5" s="26">
        <v>49</v>
      </c>
      <c r="M5" s="26">
        <v>89</v>
      </c>
      <c r="N5" s="26">
        <v>90</v>
      </c>
      <c r="O5" s="26">
        <v>92</v>
      </c>
      <c r="P5" s="25">
        <v>300</v>
      </c>
      <c r="Q5" s="26"/>
      <c r="R5" s="27"/>
      <c r="S5" s="27"/>
      <c r="T5" s="27"/>
      <c r="U5" s="27"/>
      <c r="V5" s="27"/>
      <c r="W5" s="28"/>
      <c r="X5" s="21"/>
    </row>
    <row r="6" spans="1:24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$B$57 "," 年齢")</f>
        <v> 年齢</v>
      </c>
      <c r="I6" s="34" t="str">
        <f>HYPERLINK("#分類事項一覧! $B$395 "," 就業状態・仕事の主従")</f>
        <v> 就業状態・仕事の主従</v>
      </c>
      <c r="J6" s="34" t="str">
        <f>HYPERLINK("#分類事項一覧! $B$663 "," 従業上の地位・雇用形態")</f>
        <v> 従業上の地位・雇用形態</v>
      </c>
      <c r="K6" s="34" t="str">
        <f>HYPERLINK("#分類事項一覧! $B$1832 "," 就業希望意識")</f>
        <v> 就業希望意識</v>
      </c>
      <c r="L6" s="34" t="str">
        <f>HYPERLINK("#分類事項一覧! $B$1912 "," 就業希望の有無・求職活動の有無")</f>
        <v> 就業希望の有無・求職活動の有無</v>
      </c>
      <c r="M6" s="34" t="str">
        <f>HYPERLINK("#分類事項一覧! $B$3018 "," 育児の有無・頻度")</f>
        <v> 育児の有無・頻度</v>
      </c>
      <c r="N6" s="34" t="str">
        <f>HYPERLINK("#分類事項一覧! $B$3031 "," 育児の有無・頻度・育児休業等制度利用の有無")</f>
        <v> 育児の有無・頻度・育児休業等制度利用の有無</v>
      </c>
      <c r="O6" s="34" t="str">
        <f>HYPERLINK("#分類事項一覧! $B$3051 "," 育児休業等制度利用の有無・育児休業等制度の種類")</f>
        <v> 育児休業等制度利用の有無・育児休業等制度の種類</v>
      </c>
      <c r="P6" s="37" t="str">
        <f>HYPERLINK("#分類事項一覧! $B$5054 "," 地域区分")</f>
        <v> 地域区分</v>
      </c>
      <c r="Q6" s="38" t="s">
        <v>36</v>
      </c>
      <c r="R6" s="39" t="s">
        <v>37</v>
      </c>
      <c r="S6" s="38" t="s">
        <v>4702</v>
      </c>
      <c r="T6" s="99" t="s">
        <v>4703</v>
      </c>
      <c r="U6" s="38" t="s">
        <v>38</v>
      </c>
      <c r="V6" s="38" t="s">
        <v>39</v>
      </c>
      <c r="W6" s="40" t="s">
        <v>40</v>
      </c>
      <c r="X6" s="41" t="s">
        <v>13</v>
      </c>
    </row>
    <row r="7" spans="1:24" s="52" customFormat="1" ht="12">
      <c r="A7" s="42" t="s">
        <v>14</v>
      </c>
      <c r="B7" s="43" t="s">
        <v>15</v>
      </c>
      <c r="C7" s="44" t="s">
        <v>17</v>
      </c>
      <c r="D7" s="45" t="s">
        <v>19</v>
      </c>
      <c r="E7" s="46" t="s">
        <v>16</v>
      </c>
      <c r="F7" s="46" t="s">
        <v>18</v>
      </c>
      <c r="G7" s="47">
        <v>3</v>
      </c>
      <c r="H7" s="48">
        <v>8</v>
      </c>
      <c r="I7" s="48">
        <v>5</v>
      </c>
      <c r="J7" s="48"/>
      <c r="K7" s="48"/>
      <c r="L7" s="48"/>
      <c r="M7" s="48"/>
      <c r="N7" s="48">
        <v>5</v>
      </c>
      <c r="O7" s="48"/>
      <c r="P7" s="47">
        <v>117</v>
      </c>
      <c r="Q7" s="48" t="s">
        <v>41</v>
      </c>
      <c r="R7" s="50" t="s">
        <v>41</v>
      </c>
      <c r="S7" s="50" t="s">
        <v>41</v>
      </c>
      <c r="T7" s="50" t="s">
        <v>41</v>
      </c>
      <c r="U7" s="50"/>
      <c r="V7" s="50"/>
      <c r="W7" s="50"/>
      <c r="X7" s="51"/>
    </row>
    <row r="8" spans="1:24" s="52" customFormat="1" ht="12">
      <c r="A8" s="53" t="s">
        <v>14</v>
      </c>
      <c r="B8" s="54" t="s">
        <v>20</v>
      </c>
      <c r="C8" s="55" t="s">
        <v>17</v>
      </c>
      <c r="D8" s="56" t="s">
        <v>22</v>
      </c>
      <c r="E8" s="57" t="s">
        <v>21</v>
      </c>
      <c r="F8" s="57" t="s">
        <v>18</v>
      </c>
      <c r="G8" s="58">
        <v>3</v>
      </c>
      <c r="H8" s="59">
        <v>8</v>
      </c>
      <c r="I8" s="59"/>
      <c r="J8" s="59"/>
      <c r="K8" s="59">
        <v>5</v>
      </c>
      <c r="L8" s="59"/>
      <c r="M8" s="59"/>
      <c r="N8" s="59">
        <v>5</v>
      </c>
      <c r="O8" s="59"/>
      <c r="P8" s="58">
        <v>117</v>
      </c>
      <c r="Q8" s="59" t="s">
        <v>41</v>
      </c>
      <c r="R8" s="61" t="s">
        <v>41</v>
      </c>
      <c r="S8" s="61" t="s">
        <v>41</v>
      </c>
      <c r="T8" s="61" t="s">
        <v>41</v>
      </c>
      <c r="U8" s="61"/>
      <c r="V8" s="61"/>
      <c r="W8" s="61"/>
      <c r="X8" s="62"/>
    </row>
    <row r="9" spans="1:24" s="52" customFormat="1" ht="12">
      <c r="A9" s="53" t="s">
        <v>14</v>
      </c>
      <c r="B9" s="54" t="s">
        <v>23</v>
      </c>
      <c r="C9" s="63" t="s">
        <v>17</v>
      </c>
      <c r="D9" s="64" t="s">
        <v>24</v>
      </c>
      <c r="E9" s="57" t="s">
        <v>21</v>
      </c>
      <c r="F9" s="57" t="s">
        <v>18</v>
      </c>
      <c r="G9" s="58">
        <v>3</v>
      </c>
      <c r="H9" s="59">
        <v>8</v>
      </c>
      <c r="I9" s="59"/>
      <c r="J9" s="59">
        <v>4</v>
      </c>
      <c r="K9" s="59"/>
      <c r="L9" s="59"/>
      <c r="M9" s="59"/>
      <c r="N9" s="59">
        <v>5</v>
      </c>
      <c r="O9" s="59"/>
      <c r="P9" s="58">
        <v>117</v>
      </c>
      <c r="Q9" s="59" t="s">
        <v>41</v>
      </c>
      <c r="R9" s="61" t="s">
        <v>41</v>
      </c>
      <c r="S9" s="61" t="s">
        <v>41</v>
      </c>
      <c r="T9" s="61" t="s">
        <v>41</v>
      </c>
      <c r="U9" s="61"/>
      <c r="V9" s="61"/>
      <c r="W9" s="61"/>
      <c r="X9" s="62"/>
    </row>
    <row r="10" spans="1:24" s="52" customFormat="1" ht="12">
      <c r="A10" s="53" t="s">
        <v>14</v>
      </c>
      <c r="B10" s="54" t="s">
        <v>25</v>
      </c>
      <c r="C10" s="63" t="s">
        <v>17</v>
      </c>
      <c r="D10" s="64" t="s">
        <v>27</v>
      </c>
      <c r="E10" s="57" t="s">
        <v>26</v>
      </c>
      <c r="F10" s="57" t="s">
        <v>18</v>
      </c>
      <c r="G10" s="58">
        <v>3</v>
      </c>
      <c r="H10" s="59">
        <v>8</v>
      </c>
      <c r="I10" s="59"/>
      <c r="J10" s="59"/>
      <c r="K10" s="59"/>
      <c r="L10" s="59">
        <v>5</v>
      </c>
      <c r="M10" s="59"/>
      <c r="N10" s="59">
        <v>5</v>
      </c>
      <c r="O10" s="59"/>
      <c r="P10" s="58">
        <v>117</v>
      </c>
      <c r="Q10" s="59" t="s">
        <v>41</v>
      </c>
      <c r="R10" s="61" t="s">
        <v>41</v>
      </c>
      <c r="S10" s="61" t="s">
        <v>41</v>
      </c>
      <c r="T10" s="61" t="s">
        <v>41</v>
      </c>
      <c r="U10" s="61"/>
      <c r="V10" s="61"/>
      <c r="W10" s="61"/>
      <c r="X10" s="62"/>
    </row>
    <row r="11" spans="1:24" s="52" customFormat="1" ht="12">
      <c r="A11" s="53" t="s">
        <v>28</v>
      </c>
      <c r="B11" s="54" t="s">
        <v>29</v>
      </c>
      <c r="C11" s="63" t="s">
        <v>31</v>
      </c>
      <c r="D11" s="64" t="s">
        <v>32</v>
      </c>
      <c r="E11" s="57" t="s">
        <v>30</v>
      </c>
      <c r="F11" s="57" t="s">
        <v>18</v>
      </c>
      <c r="G11" s="58">
        <v>2</v>
      </c>
      <c r="H11" s="59">
        <v>8</v>
      </c>
      <c r="I11" s="59"/>
      <c r="J11" s="59">
        <v>3</v>
      </c>
      <c r="K11" s="59"/>
      <c r="L11" s="59"/>
      <c r="M11" s="59"/>
      <c r="N11" s="59"/>
      <c r="O11" s="59">
        <v>8</v>
      </c>
      <c r="P11" s="58">
        <v>117</v>
      </c>
      <c r="Q11" s="59" t="s">
        <v>41</v>
      </c>
      <c r="R11" s="61" t="s">
        <v>41</v>
      </c>
      <c r="S11" s="61" t="s">
        <v>41</v>
      </c>
      <c r="T11" s="61" t="s">
        <v>41</v>
      </c>
      <c r="U11" s="61"/>
      <c r="V11" s="61"/>
      <c r="W11" s="61"/>
      <c r="X11" s="62"/>
    </row>
    <row r="12" spans="1:24" s="52" customFormat="1" ht="12.75" thickBot="1">
      <c r="A12" s="74" t="s">
        <v>33</v>
      </c>
      <c r="B12" s="75" t="s">
        <v>29</v>
      </c>
      <c r="C12" s="76" t="s">
        <v>34</v>
      </c>
      <c r="D12" s="77" t="s">
        <v>35</v>
      </c>
      <c r="E12" s="78" t="s">
        <v>30</v>
      </c>
      <c r="F12" s="78" t="s">
        <v>18</v>
      </c>
      <c r="G12" s="79">
        <v>3</v>
      </c>
      <c r="H12" s="80"/>
      <c r="I12" s="80"/>
      <c r="J12" s="80">
        <v>11</v>
      </c>
      <c r="K12" s="80">
        <v>5</v>
      </c>
      <c r="L12" s="80"/>
      <c r="M12" s="80">
        <v>7</v>
      </c>
      <c r="N12" s="80"/>
      <c r="O12" s="80"/>
      <c r="P12" s="79">
        <v>117</v>
      </c>
      <c r="Q12" s="80" t="s">
        <v>41</v>
      </c>
      <c r="R12" s="82" t="s">
        <v>41</v>
      </c>
      <c r="S12" s="82" t="s">
        <v>41</v>
      </c>
      <c r="T12" s="82" t="s">
        <v>41</v>
      </c>
      <c r="U12" s="82"/>
      <c r="V12" s="82"/>
      <c r="W12" s="82"/>
      <c r="X12" s="83"/>
    </row>
    <row r="13" s="52" customFormat="1" ht="12"/>
    <row r="14" s="52" customFormat="1" ht="12"/>
    <row r="15" s="52" customFormat="1" ht="12"/>
    <row r="16" s="52" customFormat="1" ht="12"/>
    <row r="17" s="52" customFormat="1" ht="12"/>
    <row r="18" s="52" customFormat="1" ht="12"/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</sheetData>
  <sheetProtection/>
  <autoFilter ref="A6:X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"/>
  <cols>
    <col min="1" max="1" width="5.421875" style="71" customWidth="1"/>
    <col min="2" max="2" width="5.421875" style="72" customWidth="1"/>
    <col min="3" max="3" width="10.28125" style="72" customWidth="1"/>
    <col min="4" max="4" width="12.421875" style="72" customWidth="1"/>
    <col min="5" max="6" width="26.421875" style="73" customWidth="1"/>
    <col min="7" max="7" width="8.421875" style="7" customWidth="1"/>
    <col min="8" max="11" width="8.421875" style="7" bestFit="1" customWidth="1"/>
    <col min="12" max="12" width="11.28125" style="7" bestFit="1" customWidth="1"/>
    <col min="13" max="13" width="8.421875" style="7" bestFit="1" customWidth="1"/>
    <col min="14" max="15" width="11.28125" style="7" bestFit="1" customWidth="1"/>
    <col min="16" max="23" width="5.421875" style="7" customWidth="1"/>
    <col min="24" max="24" width="26.421875" style="7" customWidth="1"/>
    <col min="25" max="16384" width="9.140625" style="7" customWidth="1"/>
  </cols>
  <sheetData>
    <row r="1" spans="1:24" ht="23.25" customHeight="1">
      <c r="A1" s="1" t="s">
        <v>42</v>
      </c>
      <c r="B1" s="1"/>
      <c r="C1" s="1"/>
      <c r="D1" s="1"/>
      <c r="E1" s="1" t="s">
        <v>4709</v>
      </c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6"/>
    </row>
    <row r="2" spans="1:24" ht="4.5" customHeight="1" thickBot="1">
      <c r="A2" s="8"/>
      <c r="B2" s="9"/>
      <c r="C2" s="9"/>
      <c r="D2" s="9"/>
      <c r="E2" s="10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5" customFormat="1" ht="18" customHeight="1" thickBot="1">
      <c r="A3" s="101" t="s">
        <v>1</v>
      </c>
      <c r="B3" s="102"/>
      <c r="C3" s="103"/>
      <c r="D3" s="104" t="s">
        <v>2</v>
      </c>
      <c r="E3" s="11"/>
      <c r="F3" s="11"/>
      <c r="G3" s="12" t="s">
        <v>3</v>
      </c>
      <c r="H3" s="12"/>
      <c r="I3" s="12"/>
      <c r="J3" s="12"/>
      <c r="K3" s="12"/>
      <c r="L3" s="12"/>
      <c r="M3" s="12"/>
      <c r="N3" s="12"/>
      <c r="O3" s="12"/>
      <c r="P3" s="13" t="s">
        <v>4</v>
      </c>
      <c r="Q3" s="12"/>
      <c r="R3" s="12"/>
      <c r="S3" s="12"/>
      <c r="T3" s="12"/>
      <c r="U3" s="12"/>
      <c r="V3" s="12"/>
      <c r="W3" s="12"/>
      <c r="X3" s="14"/>
    </row>
    <row r="4" spans="1:24" s="15" customFormat="1" ht="18" customHeight="1" thickBot="1">
      <c r="A4" s="107" t="s">
        <v>5</v>
      </c>
      <c r="B4" s="108"/>
      <c r="C4" s="16"/>
      <c r="D4" s="105"/>
      <c r="E4" s="17"/>
      <c r="F4" s="17"/>
      <c r="G4" s="18" t="s">
        <v>6</v>
      </c>
      <c r="H4" s="18"/>
      <c r="I4" s="18"/>
      <c r="J4" s="18"/>
      <c r="K4" s="18"/>
      <c r="L4" s="18"/>
      <c r="M4" s="18"/>
      <c r="N4" s="18"/>
      <c r="O4" s="18"/>
      <c r="P4" s="19" t="s">
        <v>7</v>
      </c>
      <c r="Q4" s="18"/>
      <c r="R4" s="18"/>
      <c r="S4" s="18"/>
      <c r="T4" s="18"/>
      <c r="U4" s="18"/>
      <c r="V4" s="18"/>
      <c r="W4" s="20"/>
      <c r="X4" s="21"/>
    </row>
    <row r="5" spans="1:24" s="15" customFormat="1" ht="12" customHeight="1">
      <c r="A5" s="22"/>
      <c r="B5" s="23"/>
      <c r="C5" s="24"/>
      <c r="D5" s="105"/>
      <c r="E5" s="17"/>
      <c r="F5" s="17"/>
      <c r="G5" s="25">
        <v>1</v>
      </c>
      <c r="H5" s="26">
        <v>6</v>
      </c>
      <c r="I5" s="26">
        <v>11</v>
      </c>
      <c r="J5" s="26">
        <v>20</v>
      </c>
      <c r="K5" s="26">
        <v>43</v>
      </c>
      <c r="L5" s="26">
        <v>49</v>
      </c>
      <c r="M5" s="26">
        <v>93</v>
      </c>
      <c r="N5" s="26">
        <v>94</v>
      </c>
      <c r="O5" s="26">
        <v>96</v>
      </c>
      <c r="P5" s="25">
        <v>300</v>
      </c>
      <c r="Q5" s="26"/>
      <c r="R5" s="27"/>
      <c r="S5" s="27"/>
      <c r="T5" s="27"/>
      <c r="U5" s="27"/>
      <c r="V5" s="27"/>
      <c r="W5" s="28"/>
      <c r="X5" s="21"/>
    </row>
    <row r="6" spans="1:24" s="15" customFormat="1" ht="169.5" customHeight="1" thickBot="1">
      <c r="A6" s="29" t="s">
        <v>8</v>
      </c>
      <c r="B6" s="30" t="s">
        <v>9</v>
      </c>
      <c r="C6" s="31" t="s">
        <v>10</v>
      </c>
      <c r="D6" s="106"/>
      <c r="E6" s="32" t="s">
        <v>11</v>
      </c>
      <c r="F6" s="32" t="s">
        <v>12</v>
      </c>
      <c r="G6" s="33" t="str">
        <f>HYPERLINK("#分類事項一覧! $B$3 "," 男女")</f>
        <v> 男女</v>
      </c>
      <c r="H6" s="34" t="str">
        <f>HYPERLINK("#分類事項一覧! $B$57 "," 年齢")</f>
        <v> 年齢</v>
      </c>
      <c r="I6" s="34" t="str">
        <f>HYPERLINK("#分類事項一覧! $B$395 "," 就業状態・仕事の主従")</f>
        <v> 就業状態・仕事の主従</v>
      </c>
      <c r="J6" s="34" t="str">
        <f>HYPERLINK("#分類事項一覧! $B$663 "," 従業上の地位・雇用形態")</f>
        <v> 従業上の地位・雇用形態</v>
      </c>
      <c r="K6" s="34" t="str">
        <f>HYPERLINK("#分類事項一覧! $B$1832 "," 就業希望意識")</f>
        <v> 就業希望意識</v>
      </c>
      <c r="L6" s="34" t="str">
        <f>HYPERLINK("#分類事項一覧! $B$1912 "," 就業希望の有無・求職活動の有無")</f>
        <v> 就業希望の有無・求職活動の有無</v>
      </c>
      <c r="M6" s="34" t="str">
        <f>HYPERLINK("#分類事項一覧! $B$3065 "," 介護の有無・頻度")</f>
        <v> 介護の有無・頻度</v>
      </c>
      <c r="N6" s="34" t="str">
        <f>HYPERLINK("#分類事項一覧! $B$3078 "," 介護の有無・頻度・介護休業等制度利用の有無")</f>
        <v> 介護の有無・頻度・介護休業等制度利用の有無</v>
      </c>
      <c r="O6" s="34" t="str">
        <f>HYPERLINK("#分類事項一覧! $B$3098 "," 介護休業等制度利用の有無・介護休業等制度の種類")</f>
        <v> 介護休業等制度利用の有無・介護休業等制度の種類</v>
      </c>
      <c r="P6" s="37" t="str">
        <f>HYPERLINK("#分類事項一覧! $B$5054 "," 地域区分")</f>
        <v> 地域区分</v>
      </c>
      <c r="Q6" s="38" t="s">
        <v>36</v>
      </c>
      <c r="R6" s="39" t="s">
        <v>37</v>
      </c>
      <c r="S6" s="38" t="s">
        <v>4702</v>
      </c>
      <c r="T6" s="99" t="s">
        <v>4703</v>
      </c>
      <c r="U6" s="38" t="s">
        <v>38</v>
      </c>
      <c r="V6" s="38" t="s">
        <v>39</v>
      </c>
      <c r="W6" s="40" t="s">
        <v>40</v>
      </c>
      <c r="X6" s="41" t="s">
        <v>13</v>
      </c>
    </row>
    <row r="7" spans="1:24" s="52" customFormat="1" ht="12">
      <c r="A7" s="42" t="s">
        <v>43</v>
      </c>
      <c r="B7" s="43" t="s">
        <v>15</v>
      </c>
      <c r="C7" s="44" t="s">
        <v>44</v>
      </c>
      <c r="D7" s="45" t="s">
        <v>45</v>
      </c>
      <c r="E7" s="46" t="s">
        <v>16</v>
      </c>
      <c r="F7" s="46" t="s">
        <v>18</v>
      </c>
      <c r="G7" s="47">
        <v>3</v>
      </c>
      <c r="H7" s="48">
        <v>10</v>
      </c>
      <c r="I7" s="48">
        <v>5</v>
      </c>
      <c r="J7" s="48"/>
      <c r="K7" s="48"/>
      <c r="L7" s="48"/>
      <c r="M7" s="48"/>
      <c r="N7" s="48">
        <v>5</v>
      </c>
      <c r="O7" s="48"/>
      <c r="P7" s="47">
        <v>117</v>
      </c>
      <c r="Q7" s="48" t="s">
        <v>41</v>
      </c>
      <c r="R7" s="50" t="s">
        <v>41</v>
      </c>
      <c r="S7" s="50" t="s">
        <v>41</v>
      </c>
      <c r="T7" s="50" t="s">
        <v>41</v>
      </c>
      <c r="U7" s="50"/>
      <c r="V7" s="50"/>
      <c r="W7" s="50"/>
      <c r="X7" s="51"/>
    </row>
    <row r="8" spans="1:24" s="52" customFormat="1" ht="12">
      <c r="A8" s="53" t="s">
        <v>43</v>
      </c>
      <c r="B8" s="54" t="s">
        <v>20</v>
      </c>
      <c r="C8" s="55" t="s">
        <v>44</v>
      </c>
      <c r="D8" s="56" t="s">
        <v>46</v>
      </c>
      <c r="E8" s="57" t="s">
        <v>21</v>
      </c>
      <c r="F8" s="57" t="s">
        <v>18</v>
      </c>
      <c r="G8" s="58">
        <v>3</v>
      </c>
      <c r="H8" s="59">
        <v>10</v>
      </c>
      <c r="I8" s="59"/>
      <c r="J8" s="59"/>
      <c r="K8" s="59">
        <v>5</v>
      </c>
      <c r="L8" s="59"/>
      <c r="M8" s="59"/>
      <c r="N8" s="59">
        <v>5</v>
      </c>
      <c r="O8" s="59"/>
      <c r="P8" s="58">
        <v>117</v>
      </c>
      <c r="Q8" s="59" t="s">
        <v>41</v>
      </c>
      <c r="R8" s="61" t="s">
        <v>41</v>
      </c>
      <c r="S8" s="61" t="s">
        <v>41</v>
      </c>
      <c r="T8" s="61" t="s">
        <v>41</v>
      </c>
      <c r="U8" s="61"/>
      <c r="V8" s="61"/>
      <c r="W8" s="61"/>
      <c r="X8" s="62"/>
    </row>
    <row r="9" spans="1:24" s="52" customFormat="1" ht="12">
      <c r="A9" s="53" t="s">
        <v>43</v>
      </c>
      <c r="B9" s="54" t="s">
        <v>23</v>
      </c>
      <c r="C9" s="63" t="s">
        <v>44</v>
      </c>
      <c r="D9" s="64" t="s">
        <v>47</v>
      </c>
      <c r="E9" s="57" t="s">
        <v>21</v>
      </c>
      <c r="F9" s="57" t="s">
        <v>18</v>
      </c>
      <c r="G9" s="58">
        <v>3</v>
      </c>
      <c r="H9" s="59">
        <v>10</v>
      </c>
      <c r="I9" s="59"/>
      <c r="J9" s="59">
        <v>4</v>
      </c>
      <c r="K9" s="59"/>
      <c r="L9" s="59"/>
      <c r="M9" s="59"/>
      <c r="N9" s="59">
        <v>5</v>
      </c>
      <c r="O9" s="59"/>
      <c r="P9" s="58">
        <v>117</v>
      </c>
      <c r="Q9" s="59" t="s">
        <v>41</v>
      </c>
      <c r="R9" s="61" t="s">
        <v>41</v>
      </c>
      <c r="S9" s="61" t="s">
        <v>41</v>
      </c>
      <c r="T9" s="61" t="s">
        <v>41</v>
      </c>
      <c r="U9" s="61"/>
      <c r="V9" s="61"/>
      <c r="W9" s="61"/>
      <c r="X9" s="62"/>
    </row>
    <row r="10" spans="1:24" s="52" customFormat="1" ht="12">
      <c r="A10" s="53" t="s">
        <v>43</v>
      </c>
      <c r="B10" s="54" t="s">
        <v>25</v>
      </c>
      <c r="C10" s="63" t="s">
        <v>44</v>
      </c>
      <c r="D10" s="64" t="s">
        <v>48</v>
      </c>
      <c r="E10" s="57" t="s">
        <v>26</v>
      </c>
      <c r="F10" s="57" t="s">
        <v>18</v>
      </c>
      <c r="G10" s="58">
        <v>3</v>
      </c>
      <c r="H10" s="59">
        <v>10</v>
      </c>
      <c r="I10" s="59"/>
      <c r="J10" s="59"/>
      <c r="K10" s="59"/>
      <c r="L10" s="59">
        <v>5</v>
      </c>
      <c r="M10" s="59"/>
      <c r="N10" s="59">
        <v>5</v>
      </c>
      <c r="O10" s="59"/>
      <c r="P10" s="58">
        <v>117</v>
      </c>
      <c r="Q10" s="59" t="s">
        <v>41</v>
      </c>
      <c r="R10" s="61" t="s">
        <v>41</v>
      </c>
      <c r="S10" s="61" t="s">
        <v>41</v>
      </c>
      <c r="T10" s="61" t="s">
        <v>41</v>
      </c>
      <c r="U10" s="61"/>
      <c r="V10" s="61"/>
      <c r="W10" s="61"/>
      <c r="X10" s="62"/>
    </row>
    <row r="11" spans="1:24" s="52" customFormat="1" ht="12">
      <c r="A11" s="53" t="s">
        <v>49</v>
      </c>
      <c r="B11" s="54" t="s">
        <v>29</v>
      </c>
      <c r="C11" s="63" t="s">
        <v>51</v>
      </c>
      <c r="D11" s="64" t="s">
        <v>52</v>
      </c>
      <c r="E11" s="57" t="s">
        <v>50</v>
      </c>
      <c r="F11" s="57" t="s">
        <v>18</v>
      </c>
      <c r="G11" s="58">
        <v>2</v>
      </c>
      <c r="H11" s="59">
        <v>10</v>
      </c>
      <c r="I11" s="59"/>
      <c r="J11" s="59">
        <v>3</v>
      </c>
      <c r="K11" s="59"/>
      <c r="L11" s="59"/>
      <c r="M11" s="59"/>
      <c r="N11" s="59"/>
      <c r="O11" s="59">
        <v>8</v>
      </c>
      <c r="P11" s="58">
        <v>117</v>
      </c>
      <c r="Q11" s="59" t="s">
        <v>41</v>
      </c>
      <c r="R11" s="61" t="s">
        <v>41</v>
      </c>
      <c r="S11" s="61" t="s">
        <v>41</v>
      </c>
      <c r="T11" s="61" t="s">
        <v>41</v>
      </c>
      <c r="U11" s="61"/>
      <c r="V11" s="61"/>
      <c r="W11" s="61"/>
      <c r="X11" s="62"/>
    </row>
    <row r="12" spans="1:24" s="52" customFormat="1" ht="12.75" thickBot="1">
      <c r="A12" s="74" t="s">
        <v>53</v>
      </c>
      <c r="B12" s="75" t="s">
        <v>29</v>
      </c>
      <c r="C12" s="76" t="s">
        <v>34</v>
      </c>
      <c r="D12" s="77" t="s">
        <v>54</v>
      </c>
      <c r="E12" s="78" t="s">
        <v>50</v>
      </c>
      <c r="F12" s="78" t="s">
        <v>18</v>
      </c>
      <c r="G12" s="79">
        <v>3</v>
      </c>
      <c r="H12" s="80"/>
      <c r="I12" s="80"/>
      <c r="J12" s="80">
        <v>3</v>
      </c>
      <c r="K12" s="80">
        <v>5</v>
      </c>
      <c r="L12" s="80"/>
      <c r="M12" s="80">
        <v>7</v>
      </c>
      <c r="N12" s="80"/>
      <c r="O12" s="80"/>
      <c r="P12" s="79">
        <v>117</v>
      </c>
      <c r="Q12" s="80" t="s">
        <v>41</v>
      </c>
      <c r="R12" s="82" t="s">
        <v>41</v>
      </c>
      <c r="S12" s="82" t="s">
        <v>41</v>
      </c>
      <c r="T12" s="82" t="s">
        <v>41</v>
      </c>
      <c r="U12" s="82"/>
      <c r="V12" s="82"/>
      <c r="W12" s="82"/>
      <c r="X12" s="83"/>
    </row>
    <row r="13" s="52" customFormat="1" ht="12"/>
    <row r="14" s="52" customFormat="1" ht="12"/>
    <row r="15" s="52" customFormat="1" ht="12"/>
    <row r="16" s="52" customFormat="1" ht="12"/>
    <row r="17" s="52" customFormat="1" ht="12"/>
    <row r="18" s="52" customFormat="1" ht="12"/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  <row r="31" s="15" customFormat="1" ht="12"/>
    <row r="32" s="15" customFormat="1" ht="12"/>
    <row r="33" s="15" customFormat="1" ht="12"/>
    <row r="34" s="15" customFormat="1" ht="12"/>
    <row r="35" s="15" customFormat="1" ht="12"/>
    <row r="36" s="15" customFormat="1" ht="12"/>
    <row r="37" s="15" customFormat="1" ht="12"/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  <row r="54" s="15" customFormat="1" ht="12"/>
    <row r="55" s="15" customFormat="1" ht="12"/>
    <row r="56" s="15" customFormat="1" ht="12"/>
    <row r="57" s="15" customFormat="1" ht="12"/>
    <row r="58" s="15" customFormat="1" ht="12"/>
    <row r="59" s="15" customFormat="1" ht="12"/>
    <row r="60" s="15" customFormat="1" ht="12"/>
    <row r="61" s="15" customFormat="1" ht="12"/>
    <row r="62" s="15" customFormat="1" ht="12"/>
    <row r="63" s="15" customFormat="1" ht="12"/>
    <row r="64" s="15" customFormat="1" ht="12"/>
    <row r="65" s="15" customFormat="1" ht="12"/>
    <row r="66" s="15" customFormat="1" ht="12"/>
    <row r="67" s="15" customFormat="1" ht="12"/>
    <row r="68" s="15" customFormat="1" ht="12"/>
    <row r="69" s="15" customFormat="1" ht="12"/>
    <row r="70" s="15" customFormat="1" ht="12"/>
    <row r="71" s="15" customFormat="1" ht="12"/>
    <row r="72" s="15" customFormat="1" ht="12"/>
    <row r="73" s="15" customFormat="1" ht="12"/>
    <row r="74" s="15" customFormat="1" ht="12"/>
    <row r="75" s="15" customFormat="1" ht="12"/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5" customHeight="1"/>
    <row r="109" spans="1:6" ht="13.5">
      <c r="A109" s="7"/>
      <c r="B109" s="7"/>
      <c r="C109" s="7"/>
      <c r="D109" s="7"/>
      <c r="E109" s="7"/>
      <c r="F109" s="7"/>
    </row>
    <row r="110" spans="1:6" ht="13.5">
      <c r="A110" s="7"/>
      <c r="B110" s="7"/>
      <c r="C110" s="7"/>
      <c r="D110" s="7"/>
      <c r="E110" s="7"/>
      <c r="F110" s="7"/>
    </row>
    <row r="111" spans="1:6" ht="13.5">
      <c r="A111" s="7"/>
      <c r="B111" s="7"/>
      <c r="C111" s="7"/>
      <c r="D111" s="7"/>
      <c r="E111" s="7"/>
      <c r="F111" s="7"/>
    </row>
    <row r="112" spans="1:6" ht="13.5">
      <c r="A112" s="7"/>
      <c r="B112" s="7"/>
      <c r="C112" s="7"/>
      <c r="D112" s="7"/>
      <c r="E112" s="7"/>
      <c r="F112" s="7"/>
    </row>
    <row r="113" spans="1:6" ht="13.5">
      <c r="A113" s="7"/>
      <c r="B113" s="7"/>
      <c r="C113" s="7"/>
      <c r="D113" s="7"/>
      <c r="E113" s="7"/>
      <c r="F113" s="7"/>
    </row>
    <row r="114" spans="1:6" ht="13.5">
      <c r="A114" s="7"/>
      <c r="B114" s="7"/>
      <c r="C114" s="7"/>
      <c r="D114" s="7"/>
      <c r="E114" s="7"/>
      <c r="F114" s="7"/>
    </row>
    <row r="115" spans="1:6" ht="13.5">
      <c r="A115" s="7"/>
      <c r="B115" s="7"/>
      <c r="C115" s="7"/>
      <c r="D115" s="7"/>
      <c r="E115" s="7"/>
      <c r="F115" s="7"/>
    </row>
    <row r="116" spans="1:6" ht="13.5">
      <c r="A116" s="7"/>
      <c r="B116" s="7"/>
      <c r="C116" s="7"/>
      <c r="D116" s="7"/>
      <c r="E116" s="7"/>
      <c r="F116" s="7"/>
    </row>
    <row r="117" spans="1:6" ht="13.5">
      <c r="A117" s="7"/>
      <c r="B117" s="7"/>
      <c r="C117" s="7"/>
      <c r="D117" s="7"/>
      <c r="E117" s="7"/>
      <c r="F117" s="7"/>
    </row>
    <row r="118" spans="1:6" ht="13.5">
      <c r="A118" s="7"/>
      <c r="B118" s="7"/>
      <c r="C118" s="7"/>
      <c r="D118" s="7"/>
      <c r="E118" s="7"/>
      <c r="F118" s="7"/>
    </row>
    <row r="119" spans="1:6" ht="13.5">
      <c r="A119" s="7"/>
      <c r="B119" s="7"/>
      <c r="C119" s="7"/>
      <c r="D119" s="7"/>
      <c r="E119" s="7"/>
      <c r="F119" s="7"/>
    </row>
    <row r="120" spans="1:6" ht="13.5">
      <c r="A120" s="7"/>
      <c r="B120" s="7"/>
      <c r="C120" s="7"/>
      <c r="D120" s="7"/>
      <c r="E120" s="7"/>
      <c r="F120" s="7"/>
    </row>
    <row r="121" spans="1:6" ht="13.5">
      <c r="A121" s="7"/>
      <c r="B121" s="7"/>
      <c r="C121" s="7"/>
      <c r="D121" s="7"/>
      <c r="E121" s="7"/>
      <c r="F121" s="7"/>
    </row>
    <row r="122" spans="1:6" ht="13.5">
      <c r="A122" s="7"/>
      <c r="B122" s="7"/>
      <c r="C122" s="7"/>
      <c r="D122" s="7"/>
      <c r="E122" s="7"/>
      <c r="F122" s="7"/>
    </row>
    <row r="123" spans="1:6" ht="13.5">
      <c r="A123" s="7"/>
      <c r="B123" s="7"/>
      <c r="C123" s="7"/>
      <c r="D123" s="7"/>
      <c r="E123" s="7"/>
      <c r="F123" s="7"/>
    </row>
    <row r="124" spans="1:6" ht="13.5">
      <c r="A124" s="7"/>
      <c r="B124" s="7"/>
      <c r="C124" s="7"/>
      <c r="D124" s="7"/>
      <c r="E124" s="7"/>
      <c r="F124" s="7"/>
    </row>
    <row r="125" spans="1:6" ht="13.5">
      <c r="A125" s="7"/>
      <c r="B125" s="7"/>
      <c r="C125" s="7"/>
      <c r="D125" s="7"/>
      <c r="E125" s="7"/>
      <c r="F125" s="7"/>
    </row>
    <row r="126" spans="1:6" ht="13.5">
      <c r="A126" s="7"/>
      <c r="B126" s="7"/>
      <c r="C126" s="7"/>
      <c r="D126" s="7"/>
      <c r="E126" s="7"/>
      <c r="F126" s="7"/>
    </row>
    <row r="127" spans="1:6" ht="13.5">
      <c r="A127" s="7"/>
      <c r="B127" s="7"/>
      <c r="C127" s="7"/>
      <c r="D127" s="7"/>
      <c r="E127" s="7"/>
      <c r="F127" s="7"/>
    </row>
    <row r="128" spans="1:6" ht="13.5">
      <c r="A128" s="7"/>
      <c r="B128" s="7"/>
      <c r="C128" s="7"/>
      <c r="D128" s="7"/>
      <c r="E128" s="7"/>
      <c r="F128" s="7"/>
    </row>
    <row r="129" spans="1:6" ht="13.5">
      <c r="A129" s="7"/>
      <c r="B129" s="7"/>
      <c r="C129" s="7"/>
      <c r="D129" s="7"/>
      <c r="E129" s="7"/>
      <c r="F129" s="7"/>
    </row>
    <row r="130" spans="1:6" ht="13.5">
      <c r="A130" s="7"/>
      <c r="B130" s="7"/>
      <c r="C130" s="7"/>
      <c r="D130" s="7"/>
      <c r="E130" s="7"/>
      <c r="F130" s="7"/>
    </row>
    <row r="131" spans="1:6" ht="13.5">
      <c r="A131" s="7"/>
      <c r="B131" s="7"/>
      <c r="C131" s="7"/>
      <c r="D131" s="7"/>
      <c r="E131" s="7"/>
      <c r="F131" s="7"/>
    </row>
    <row r="132" spans="1:6" ht="13.5">
      <c r="A132" s="7"/>
      <c r="B132" s="7"/>
      <c r="C132" s="7"/>
      <c r="D132" s="7"/>
      <c r="E132" s="7"/>
      <c r="F132" s="7"/>
    </row>
    <row r="133" spans="1:6" ht="13.5">
      <c r="A133" s="7"/>
      <c r="B133" s="7"/>
      <c r="C133" s="7"/>
      <c r="D133" s="7"/>
      <c r="E133" s="7"/>
      <c r="F133" s="7"/>
    </row>
    <row r="134" spans="1:6" ht="13.5">
      <c r="A134" s="7"/>
      <c r="B134" s="7"/>
      <c r="C134" s="7"/>
      <c r="D134" s="7"/>
      <c r="E134" s="7"/>
      <c r="F134" s="7"/>
    </row>
    <row r="135" spans="1:6" ht="13.5">
      <c r="A135" s="7"/>
      <c r="B135" s="7"/>
      <c r="C135" s="7"/>
      <c r="D135" s="7"/>
      <c r="E135" s="7"/>
      <c r="F135" s="7"/>
    </row>
    <row r="136" spans="1:6" ht="13.5">
      <c r="A136" s="7"/>
      <c r="B136" s="7"/>
      <c r="C136" s="7"/>
      <c r="D136" s="7"/>
      <c r="E136" s="7"/>
      <c r="F136" s="7"/>
    </row>
    <row r="137" spans="1:6" ht="13.5">
      <c r="A137" s="7"/>
      <c r="B137" s="7"/>
      <c r="C137" s="7"/>
      <c r="D137" s="7"/>
      <c r="E137" s="7"/>
      <c r="F137" s="7"/>
    </row>
    <row r="138" spans="1:6" ht="13.5">
      <c r="A138" s="7"/>
      <c r="B138" s="7"/>
      <c r="C138" s="7"/>
      <c r="D138" s="7"/>
      <c r="E138" s="7"/>
      <c r="F138" s="7"/>
    </row>
    <row r="139" spans="1:6" ht="13.5">
      <c r="A139" s="7"/>
      <c r="B139" s="7"/>
      <c r="C139" s="7"/>
      <c r="D139" s="7"/>
      <c r="E139" s="7"/>
      <c r="F139" s="7"/>
    </row>
    <row r="140" spans="1:6" ht="13.5">
      <c r="A140" s="7"/>
      <c r="B140" s="7"/>
      <c r="C140" s="7"/>
      <c r="D140" s="7"/>
      <c r="E140" s="7"/>
      <c r="F140" s="7"/>
    </row>
    <row r="141" spans="1:6" ht="13.5">
      <c r="A141" s="7"/>
      <c r="B141" s="7"/>
      <c r="C141" s="7"/>
      <c r="D141" s="7"/>
      <c r="E141" s="7"/>
      <c r="F141" s="7"/>
    </row>
    <row r="142" spans="1:6" ht="13.5">
      <c r="A142" s="7"/>
      <c r="B142" s="7"/>
      <c r="C142" s="7"/>
      <c r="D142" s="7"/>
      <c r="E142" s="7"/>
      <c r="F142" s="7"/>
    </row>
    <row r="143" spans="1:6" ht="13.5">
      <c r="A143" s="7"/>
      <c r="B143" s="7"/>
      <c r="C143" s="7"/>
      <c r="D143" s="7"/>
      <c r="E143" s="7"/>
      <c r="F143" s="7"/>
    </row>
    <row r="144" spans="1:6" ht="13.5">
      <c r="A144" s="7"/>
      <c r="B144" s="7"/>
      <c r="C144" s="7"/>
      <c r="D144" s="7"/>
      <c r="E144" s="7"/>
      <c r="F144" s="7"/>
    </row>
    <row r="145" spans="1:6" ht="13.5">
      <c r="A145" s="7"/>
      <c r="B145" s="7"/>
      <c r="C145" s="7"/>
      <c r="D145" s="7"/>
      <c r="E145" s="7"/>
      <c r="F145" s="7"/>
    </row>
    <row r="146" spans="1:6" ht="13.5">
      <c r="A146" s="7"/>
      <c r="B146" s="7"/>
      <c r="C146" s="7"/>
      <c r="D146" s="7"/>
      <c r="E146" s="7"/>
      <c r="F146" s="7"/>
    </row>
    <row r="147" spans="1:6" ht="13.5">
      <c r="A147" s="7"/>
      <c r="B147" s="7"/>
      <c r="C147" s="7"/>
      <c r="D147" s="7"/>
      <c r="E147" s="7"/>
      <c r="F147" s="7"/>
    </row>
    <row r="148" spans="1:6" ht="13.5">
      <c r="A148" s="7"/>
      <c r="B148" s="7"/>
      <c r="C148" s="7"/>
      <c r="D148" s="7"/>
      <c r="E148" s="7"/>
      <c r="F148" s="7"/>
    </row>
    <row r="149" spans="1:6" ht="13.5">
      <c r="A149" s="7"/>
      <c r="B149" s="7"/>
      <c r="C149" s="7"/>
      <c r="D149" s="7"/>
      <c r="E149" s="7"/>
      <c r="F149" s="7"/>
    </row>
    <row r="150" spans="1:6" ht="13.5">
      <c r="A150" s="7"/>
      <c r="B150" s="7"/>
      <c r="C150" s="7"/>
      <c r="D150" s="7"/>
      <c r="E150" s="7"/>
      <c r="F150" s="7"/>
    </row>
    <row r="151" spans="1:6" ht="13.5">
      <c r="A151" s="7"/>
      <c r="B151" s="7"/>
      <c r="C151" s="7"/>
      <c r="D151" s="7"/>
      <c r="E151" s="7"/>
      <c r="F151" s="7"/>
    </row>
    <row r="152" spans="1:6" ht="13.5">
      <c r="A152" s="7"/>
      <c r="B152" s="7"/>
      <c r="C152" s="7"/>
      <c r="D152" s="7"/>
      <c r="E152" s="7"/>
      <c r="F152" s="7"/>
    </row>
    <row r="153" spans="1:6" ht="13.5">
      <c r="A153" s="7"/>
      <c r="B153" s="7"/>
      <c r="C153" s="7"/>
      <c r="D153" s="7"/>
      <c r="E153" s="7"/>
      <c r="F153" s="7"/>
    </row>
    <row r="154" spans="1:6" ht="13.5">
      <c r="A154" s="7"/>
      <c r="B154" s="7"/>
      <c r="C154" s="7"/>
      <c r="D154" s="7"/>
      <c r="E154" s="7"/>
      <c r="F154" s="7"/>
    </row>
    <row r="155" spans="1:6" ht="13.5">
      <c r="A155" s="7"/>
      <c r="B155" s="7"/>
      <c r="C155" s="7"/>
      <c r="D155" s="7"/>
      <c r="E155" s="7"/>
      <c r="F155" s="7"/>
    </row>
    <row r="156" spans="1:6" ht="13.5">
      <c r="A156" s="7"/>
      <c r="B156" s="7"/>
      <c r="C156" s="7"/>
      <c r="D156" s="7"/>
      <c r="E156" s="7"/>
      <c r="F156" s="7"/>
    </row>
    <row r="157" spans="1:6" ht="13.5">
      <c r="A157" s="7"/>
      <c r="B157" s="7"/>
      <c r="C157" s="7"/>
      <c r="D157" s="7"/>
      <c r="E157" s="7"/>
      <c r="F157" s="7"/>
    </row>
    <row r="158" spans="1:6" ht="13.5">
      <c r="A158" s="7"/>
      <c r="B158" s="7"/>
      <c r="C158" s="7"/>
      <c r="D158" s="7"/>
      <c r="E158" s="7"/>
      <c r="F158" s="7"/>
    </row>
    <row r="159" spans="1:6" ht="13.5">
      <c r="A159" s="7"/>
      <c r="B159" s="7"/>
      <c r="C159" s="7"/>
      <c r="D159" s="7"/>
      <c r="E159" s="7"/>
      <c r="F159" s="7"/>
    </row>
    <row r="160" spans="1:6" ht="13.5">
      <c r="A160" s="7"/>
      <c r="B160" s="7"/>
      <c r="C160" s="7"/>
      <c r="D160" s="7"/>
      <c r="E160" s="7"/>
      <c r="F160" s="7"/>
    </row>
    <row r="161" spans="1:6" ht="13.5">
      <c r="A161" s="7"/>
      <c r="B161" s="7"/>
      <c r="C161" s="7"/>
      <c r="D161" s="7"/>
      <c r="E161" s="7"/>
      <c r="F161" s="7"/>
    </row>
    <row r="162" spans="1:6" ht="13.5">
      <c r="A162" s="7"/>
      <c r="B162" s="7"/>
      <c r="C162" s="7"/>
      <c r="D162" s="7"/>
      <c r="E162" s="7"/>
      <c r="F162" s="7"/>
    </row>
    <row r="163" spans="1:6" ht="13.5">
      <c r="A163" s="7"/>
      <c r="B163" s="7"/>
      <c r="C163" s="7"/>
      <c r="D163" s="7"/>
      <c r="E163" s="7"/>
      <c r="F163" s="7"/>
    </row>
    <row r="164" spans="1:6" ht="13.5">
      <c r="A164" s="7"/>
      <c r="B164" s="7"/>
      <c r="C164" s="7"/>
      <c r="D164" s="7"/>
      <c r="E164" s="7"/>
      <c r="F164" s="7"/>
    </row>
    <row r="165" spans="1:6" ht="13.5">
      <c r="A165" s="7"/>
      <c r="B165" s="7"/>
      <c r="C165" s="7"/>
      <c r="D165" s="7"/>
      <c r="E165" s="7"/>
      <c r="F165" s="7"/>
    </row>
    <row r="166" spans="1:6" ht="13.5">
      <c r="A166" s="7"/>
      <c r="B166" s="7"/>
      <c r="C166" s="7"/>
      <c r="D166" s="7"/>
      <c r="E166" s="7"/>
      <c r="F166" s="7"/>
    </row>
    <row r="167" spans="1:6" ht="13.5">
      <c r="A167" s="7"/>
      <c r="B167" s="7"/>
      <c r="C167" s="7"/>
      <c r="D167" s="7"/>
      <c r="E167" s="7"/>
      <c r="F167" s="7"/>
    </row>
    <row r="168" spans="1:6" ht="13.5">
      <c r="A168" s="7"/>
      <c r="B168" s="7"/>
      <c r="C168" s="7"/>
      <c r="D168" s="7"/>
      <c r="E168" s="7"/>
      <c r="F168" s="7"/>
    </row>
    <row r="169" spans="1:6" ht="13.5">
      <c r="A169" s="7"/>
      <c r="B169" s="7"/>
      <c r="C169" s="7"/>
      <c r="D169" s="7"/>
      <c r="E169" s="7"/>
      <c r="F169" s="7"/>
    </row>
    <row r="170" spans="1:6" ht="13.5">
      <c r="A170" s="7"/>
      <c r="B170" s="7"/>
      <c r="C170" s="7"/>
      <c r="D170" s="7"/>
      <c r="E170" s="7"/>
      <c r="F170" s="7"/>
    </row>
    <row r="171" spans="1:6" ht="13.5">
      <c r="A171" s="7"/>
      <c r="B171" s="7"/>
      <c r="C171" s="7"/>
      <c r="D171" s="7"/>
      <c r="E171" s="7"/>
      <c r="F171" s="7"/>
    </row>
    <row r="172" spans="1:6" ht="13.5">
      <c r="A172" s="7"/>
      <c r="B172" s="7"/>
      <c r="C172" s="7"/>
      <c r="D172" s="7"/>
      <c r="E172" s="7"/>
      <c r="F172" s="7"/>
    </row>
    <row r="173" spans="1:6" ht="13.5">
      <c r="A173" s="7"/>
      <c r="B173" s="7"/>
      <c r="C173" s="7"/>
      <c r="D173" s="7"/>
      <c r="E173" s="7"/>
      <c r="F173" s="7"/>
    </row>
    <row r="174" spans="1:6" ht="13.5">
      <c r="A174" s="7"/>
      <c r="B174" s="7"/>
      <c r="C174" s="7"/>
      <c r="D174" s="7"/>
      <c r="E174" s="7"/>
      <c r="F174" s="7"/>
    </row>
    <row r="175" spans="1:6" ht="13.5">
      <c r="A175" s="7"/>
      <c r="B175" s="7"/>
      <c r="C175" s="7"/>
      <c r="D175" s="7"/>
      <c r="E175" s="7"/>
      <c r="F175" s="7"/>
    </row>
    <row r="176" spans="1:6" ht="13.5">
      <c r="A176" s="7"/>
      <c r="B176" s="7"/>
      <c r="C176" s="7"/>
      <c r="D176" s="7"/>
      <c r="E176" s="7"/>
      <c r="F176" s="7"/>
    </row>
    <row r="177" spans="1:6" ht="13.5">
      <c r="A177" s="7"/>
      <c r="B177" s="7"/>
      <c r="C177" s="7"/>
      <c r="D177" s="7"/>
      <c r="E177" s="7"/>
      <c r="F177" s="7"/>
    </row>
    <row r="178" spans="1:6" ht="13.5">
      <c r="A178" s="7"/>
      <c r="B178" s="7"/>
      <c r="C178" s="7"/>
      <c r="D178" s="7"/>
      <c r="E178" s="7"/>
      <c r="F178" s="7"/>
    </row>
    <row r="179" spans="1:6" ht="13.5">
      <c r="A179" s="7"/>
      <c r="B179" s="7"/>
      <c r="C179" s="7"/>
      <c r="D179" s="7"/>
      <c r="E179" s="7"/>
      <c r="F179" s="7"/>
    </row>
    <row r="180" spans="1:6" ht="13.5">
      <c r="A180" s="7"/>
      <c r="B180" s="7"/>
      <c r="C180" s="7"/>
      <c r="D180" s="7"/>
      <c r="E180" s="7"/>
      <c r="F180" s="7"/>
    </row>
    <row r="181" spans="1:6" ht="13.5">
      <c r="A181" s="7"/>
      <c r="B181" s="7"/>
      <c r="C181" s="7"/>
      <c r="D181" s="7"/>
      <c r="E181" s="7"/>
      <c r="F181" s="7"/>
    </row>
    <row r="182" spans="1:6" ht="13.5">
      <c r="A182" s="7"/>
      <c r="B182" s="7"/>
      <c r="C182" s="7"/>
      <c r="D182" s="7"/>
      <c r="E182" s="7"/>
      <c r="F182" s="7"/>
    </row>
    <row r="183" spans="1:6" ht="13.5">
      <c r="A183" s="7"/>
      <c r="B183" s="7"/>
      <c r="C183" s="7"/>
      <c r="D183" s="7"/>
      <c r="E183" s="7"/>
      <c r="F183" s="7"/>
    </row>
    <row r="184" spans="1:6" ht="13.5">
      <c r="A184" s="7"/>
      <c r="B184" s="7"/>
      <c r="C184" s="7"/>
      <c r="D184" s="7"/>
      <c r="E184" s="7"/>
      <c r="F184" s="7"/>
    </row>
    <row r="185" spans="1:6" ht="13.5">
      <c r="A185" s="7"/>
      <c r="B185" s="7"/>
      <c r="C185" s="7"/>
      <c r="D185" s="7"/>
      <c r="E185" s="7"/>
      <c r="F185" s="7"/>
    </row>
    <row r="186" spans="1:6" ht="13.5">
      <c r="A186" s="7"/>
      <c r="B186" s="7"/>
      <c r="C186" s="7"/>
      <c r="D186" s="7"/>
      <c r="E186" s="7"/>
      <c r="F186" s="7"/>
    </row>
    <row r="187" spans="1:6" ht="13.5">
      <c r="A187" s="7"/>
      <c r="B187" s="7"/>
      <c r="C187" s="7"/>
      <c r="D187" s="7"/>
      <c r="E187" s="7"/>
      <c r="F187" s="7"/>
    </row>
    <row r="188" spans="1:6" ht="13.5">
      <c r="A188" s="7"/>
      <c r="B188" s="7"/>
      <c r="C188" s="7"/>
      <c r="D188" s="7"/>
      <c r="E188" s="7"/>
      <c r="F188" s="7"/>
    </row>
    <row r="189" spans="1:6" ht="13.5">
      <c r="A189" s="7"/>
      <c r="B189" s="7"/>
      <c r="C189" s="7"/>
      <c r="D189" s="7"/>
      <c r="E189" s="7"/>
      <c r="F189" s="7"/>
    </row>
    <row r="190" spans="1:6" ht="13.5">
      <c r="A190" s="7"/>
      <c r="B190" s="7"/>
      <c r="C190" s="7"/>
      <c r="D190" s="7"/>
      <c r="E190" s="7"/>
      <c r="F190" s="7"/>
    </row>
    <row r="191" spans="1:6" ht="13.5">
      <c r="A191" s="7"/>
      <c r="B191" s="7"/>
      <c r="C191" s="7"/>
      <c r="D191" s="7"/>
      <c r="E191" s="7"/>
      <c r="F191" s="7"/>
    </row>
    <row r="192" spans="1:6" ht="13.5">
      <c r="A192" s="7"/>
      <c r="B192" s="7"/>
      <c r="C192" s="7"/>
      <c r="D192" s="7"/>
      <c r="E192" s="7"/>
      <c r="F192" s="7"/>
    </row>
    <row r="193" spans="1:6" ht="13.5">
      <c r="A193" s="7"/>
      <c r="B193" s="7"/>
      <c r="C193" s="7"/>
      <c r="D193" s="7"/>
      <c r="E193" s="7"/>
      <c r="F193" s="7"/>
    </row>
    <row r="194" spans="1:6" ht="13.5">
      <c r="A194" s="7"/>
      <c r="B194" s="7"/>
      <c r="C194" s="7"/>
      <c r="D194" s="7"/>
      <c r="E194" s="7"/>
      <c r="F194" s="7"/>
    </row>
    <row r="195" spans="1:6" ht="13.5">
      <c r="A195" s="7"/>
      <c r="B195" s="7"/>
      <c r="C195" s="7"/>
      <c r="D195" s="7"/>
      <c r="E195" s="7"/>
      <c r="F195" s="7"/>
    </row>
    <row r="196" spans="1:6" ht="13.5">
      <c r="A196" s="7"/>
      <c r="B196" s="7"/>
      <c r="C196" s="7"/>
      <c r="D196" s="7"/>
      <c r="E196" s="7"/>
      <c r="F196" s="7"/>
    </row>
    <row r="197" spans="1:6" ht="13.5">
      <c r="A197" s="7"/>
      <c r="B197" s="7"/>
      <c r="C197" s="7"/>
      <c r="D197" s="7"/>
      <c r="E197" s="7"/>
      <c r="F197" s="7"/>
    </row>
    <row r="198" spans="1:6" ht="13.5">
      <c r="A198" s="7"/>
      <c r="B198" s="7"/>
      <c r="C198" s="7"/>
      <c r="D198" s="7"/>
      <c r="E198" s="7"/>
      <c r="F198" s="7"/>
    </row>
    <row r="199" spans="1:6" ht="13.5">
      <c r="A199" s="7"/>
      <c r="B199" s="7"/>
      <c r="C199" s="7"/>
      <c r="D199" s="7"/>
      <c r="E199" s="7"/>
      <c r="F199" s="7"/>
    </row>
    <row r="200" spans="1:6" ht="13.5">
      <c r="A200" s="7"/>
      <c r="B200" s="7"/>
      <c r="C200" s="7"/>
      <c r="D200" s="7"/>
      <c r="E200" s="7"/>
      <c r="F200" s="7"/>
    </row>
    <row r="201" spans="1:6" ht="13.5">
      <c r="A201" s="7"/>
      <c r="B201" s="7"/>
      <c r="C201" s="7"/>
      <c r="D201" s="7"/>
      <c r="E201" s="7"/>
      <c r="F201" s="7"/>
    </row>
    <row r="202" spans="1:6" ht="13.5">
      <c r="A202" s="7"/>
      <c r="B202" s="7"/>
      <c r="C202" s="7"/>
      <c r="D202" s="7"/>
      <c r="E202" s="7"/>
      <c r="F202" s="7"/>
    </row>
    <row r="203" spans="1:6" ht="13.5">
      <c r="A203" s="7"/>
      <c r="B203" s="7"/>
      <c r="C203" s="7"/>
      <c r="D203" s="7"/>
      <c r="E203" s="7"/>
      <c r="F203" s="7"/>
    </row>
    <row r="204" spans="1:6" ht="13.5">
      <c r="A204" s="7"/>
      <c r="B204" s="7"/>
      <c r="C204" s="7"/>
      <c r="D204" s="7"/>
      <c r="E204" s="7"/>
      <c r="F204" s="7"/>
    </row>
    <row r="205" spans="1:6" ht="13.5">
      <c r="A205" s="7"/>
      <c r="B205" s="7"/>
      <c r="C205" s="7"/>
      <c r="D205" s="7"/>
      <c r="E205" s="7"/>
      <c r="F205" s="7"/>
    </row>
    <row r="206" spans="1:6" ht="13.5">
      <c r="A206" s="7"/>
      <c r="B206" s="7"/>
      <c r="C206" s="7"/>
      <c r="D206" s="7"/>
      <c r="E206" s="7"/>
      <c r="F206" s="7"/>
    </row>
  </sheetData>
  <sheetProtection/>
  <autoFilter ref="A6:X6"/>
  <mergeCells count="3">
    <mergeCell ref="A3:C3"/>
    <mergeCell ref="D3:D6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2018-10-30T02:44:47Z</cp:lastPrinted>
  <dcterms:created xsi:type="dcterms:W3CDTF">2018-10-18T00:57:02Z</dcterms:created>
  <dcterms:modified xsi:type="dcterms:W3CDTF">2018-12-17T08:34:30Z</dcterms:modified>
  <cp:category/>
  <cp:version/>
  <cp:contentType/>
  <cp:contentStatus/>
</cp:coreProperties>
</file>